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6935" windowHeight="11760" tabRatio="765" activeTab="1"/>
  </bookViews>
  <sheets>
    <sheet name="Einleitung" sheetId="1" r:id="rId1"/>
    <sheet name="Eingabe" sheetId="2" r:id="rId2"/>
    <sheet name="Ergebnis" sheetId="3" r:id="rId3"/>
    <sheet name="Einkommensabzug" sheetId="4" r:id="rId4"/>
    <sheet name="Einkommensabzug Ziffer 2" sheetId="5" r:id="rId5"/>
    <sheet name="Einkommensabzug Ziffer 3" sheetId="6" r:id="rId6"/>
    <sheet name="Einkommensabzug Ziffer 4" sheetId="7" r:id="rId7"/>
    <sheet name="Hilfstabelle" sheetId="8" r:id="rId8"/>
  </sheets>
  <definedNames>
    <definedName name="RL" localSheetId="2">'Ergebnis'!$I$14</definedName>
    <definedName name="RL">'Einleitung'!$I$9</definedName>
  </definedNames>
  <calcPr fullCalcOnLoad="1"/>
</workbook>
</file>

<file path=xl/comments2.xml><?xml version="1.0" encoding="utf-8"?>
<comments xmlns="http://schemas.openxmlformats.org/spreadsheetml/2006/main">
  <authors>
    <author>Stefan Freeman</author>
  </authors>
  <commentList>
    <comment ref="D12" authorId="0">
      <text>
        <r>
          <rPr>
            <b/>
            <sz val="8"/>
            <rFont val="Tahoma"/>
            <family val="0"/>
          </rPr>
          <t>Hier das Alter des Antragstellers eingeben!</t>
        </r>
        <r>
          <rPr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b/>
            <sz val="8"/>
            <rFont val="Tahoma"/>
            <family val="0"/>
          </rPr>
          <t>In diese Zeile den Ehe- oder Lebenspartner (ggf. auch minderjährigen Erwerbsfähigen) und Alter
 eingeben.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b/>
            <sz val="8"/>
            <rFont val="Tahoma"/>
            <family val="0"/>
          </rPr>
          <t>Hier ggf. ein weiteres erwerbsfähiges Mitglied der Bedarfsgemeinschaft ab 15 Jahren 
eintragen.</t>
        </r>
        <r>
          <rPr>
            <sz val="8"/>
            <rFont val="Tahoma"/>
            <family val="0"/>
          </rPr>
          <t xml:space="preserve">
</t>
        </r>
      </text>
    </comment>
    <comment ref="C7" authorId="0">
      <text>
        <r>
          <rPr>
            <b/>
            <sz val="8"/>
            <rFont val="Tahoma"/>
            <family val="0"/>
          </rPr>
          <t>Bitte hier Namen und Geburtsdatum des Antragstellers eingeben!!</t>
        </r>
        <r>
          <rPr>
            <sz val="8"/>
            <rFont val="Tahoma"/>
            <family val="0"/>
          </rPr>
          <t xml:space="preserve">
</t>
        </r>
      </text>
    </comment>
    <comment ref="B33" authorId="0">
      <text>
        <r>
          <rPr>
            <b/>
            <sz val="8"/>
            <rFont val="Tahoma"/>
            <family val="0"/>
          </rPr>
          <t>Aufgrund von Excel-Einschränkungen kann dieser MB nur für Ziffern 1-7 gerechnet werden.</t>
        </r>
        <r>
          <rPr>
            <sz val="8"/>
            <rFont val="Tahoma"/>
            <family val="0"/>
          </rPr>
          <t xml:space="preserve">
</t>
        </r>
      </text>
    </comment>
    <comment ref="D15" authorId="0">
      <text>
        <r>
          <rPr>
            <b/>
            <sz val="8"/>
            <rFont val="Tahoma"/>
            <family val="0"/>
          </rPr>
          <t>Hier ggf. ein weiteres erwerbsfähiges Mitglied der Bedarfsgemeinschaft ab 15 Jahren 
eintragen.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<sst xmlns="http://schemas.openxmlformats.org/spreadsheetml/2006/main" count="309" uniqueCount="181">
  <si>
    <t xml:space="preserve"> wohnhaft in:</t>
  </si>
  <si>
    <t xml:space="preserve">für: </t>
  </si>
  <si>
    <t>lfd.Ziffer</t>
  </si>
  <si>
    <t>wegen</t>
  </si>
  <si>
    <t>Alleinerziehend mit 1 Kind unter 7 J. oder 2/3 unter 16 J.</t>
  </si>
  <si>
    <t>Kostenaufwändige Ernährung für Kranke, Behinderte ...</t>
  </si>
  <si>
    <t>angemessen</t>
  </si>
  <si>
    <t>MB-Summe (je Person max. 1 x RL):</t>
  </si>
  <si>
    <t>Betrag €</t>
  </si>
  <si>
    <t xml:space="preserve">    (in tatsächlicher Höhe - maximal in Höhe der entsprechenden Regelleistung)</t>
  </si>
  <si>
    <t>§ 11 Abs. 2 – Summe:</t>
  </si>
  <si>
    <t>§ 30 - Summe:</t>
  </si>
  <si>
    <t>--</t>
  </si>
  <si>
    <t>Notwendiger Lebensunterhalt i.S.d. SGB II</t>
  </si>
  <si>
    <t>Gesamtbedarf:</t>
  </si>
  <si>
    <t>Ort, Datum:</t>
  </si>
  <si>
    <t>Stempel, Unterschrift:</t>
  </si>
  <si>
    <t>Alter</t>
  </si>
  <si>
    <t>Vorname, Name, Geb.Datum</t>
  </si>
  <si>
    <t xml:space="preserve">Vorname, Name, Geb.Datum </t>
  </si>
  <si>
    <t>Schwangerschaft nach 12. Wo., 17% der jew. Regelleist.</t>
  </si>
  <si>
    <t>zu Ziffer</t>
  </si>
  <si>
    <t>Erwerbsfäh. Behinderte ab 15 J. in Eingliederung 35% v.</t>
  </si>
  <si>
    <t>Gesamtabsetzung:</t>
  </si>
  <si>
    <t>Bruttoeinkommen (</t>
  </si>
  <si>
    <t>Betrag EUR</t>
  </si>
  <si>
    <t>(für jeden Erwerbstätigen in der Bedarfsgemeinschaft ist der Einkommensabzug separat zu berechnen)</t>
  </si>
  <si>
    <t>Ziffer 1</t>
  </si>
  <si>
    <t>Ziffer 2</t>
  </si>
  <si>
    <t>Ziffer 3</t>
  </si>
  <si>
    <t>Ziffer 4</t>
  </si>
  <si>
    <t>(zum Nachweis der Summen Blatt "Eingabe" beifügen)</t>
  </si>
  <si>
    <t>(zum Nachweis der Summen Blätter "Einkommensabzug..." beifügen)</t>
  </si>
  <si>
    <t>Aufgrund der Komplexität der Berechnung, insbesondere des Absetzungsbetrags bei Erwerbstätigkeit, ist die Tabelle auf</t>
  </si>
  <si>
    <t>sich nicht beschreiben/ändern. Auf den Blättern "Einkommensabzug" ersehen Sie die Berechnung der Absetzungsbeträge</t>
  </si>
  <si>
    <t>das Blatt "Ergebnis" aber auch bei Bedarf die Blätter "Einkommensabzug" drucken Sie bitte aus.</t>
  </si>
  <si>
    <r>
      <t>·</t>
    </r>
    <r>
      <rPr>
        <sz val="9"/>
        <rFont val="Times New Roman"/>
        <family val="1"/>
      </rPr>
      <t>Mindesteigenbeitrag für RIESTER-geförderte Altersvorsorge</t>
    </r>
  </si>
  <si>
    <r>
      <t>·</t>
    </r>
    <r>
      <rPr>
        <sz val="9"/>
        <rFont val="Times New Roman"/>
        <family val="1"/>
      </rPr>
      <t>Kosten für Berufskleidung, Werkzeug, Fachliteratur usw.(mind. Werbungskosten-Pauschbetrag von 15 EUR)</t>
    </r>
  </si>
  <si>
    <r>
      <t>·</t>
    </r>
    <r>
      <rPr>
        <sz val="9"/>
        <rFont val="Times New Roman"/>
        <family val="1"/>
      </rPr>
      <t>Kosten für notwendige Kinderbetreuung</t>
    </r>
  </si>
  <si>
    <r>
      <t>·</t>
    </r>
    <r>
      <rPr>
        <sz val="9"/>
        <rFont val="Times New Roman"/>
        <family val="1"/>
      </rPr>
      <t>Beiträge für Berufsverbände</t>
    </r>
  </si>
  <si>
    <r>
      <t>·</t>
    </r>
    <r>
      <rPr>
        <sz val="9"/>
        <rFont val="Times New Roman"/>
        <family val="1"/>
      </rPr>
      <t>Mehraufwand für doppelte Haushaltsführung</t>
    </r>
  </si>
  <si>
    <r>
      <t>·</t>
    </r>
    <r>
      <rPr>
        <sz val="9"/>
        <rFont val="Times New Roman"/>
        <family val="1"/>
      </rPr>
      <t>sonstiges: ...........</t>
    </r>
  </si>
  <si>
    <t>7. Einkommensabzüge bei jedem nicht selbstständig Tätigen gem. § 11 SGB II</t>
  </si>
  <si>
    <r>
      <t>·</t>
    </r>
    <r>
      <rPr>
        <sz val="9"/>
        <rFont val="Times New Roman"/>
        <family val="1"/>
      </rPr>
      <t xml:space="preserve">Versich.pauschale 30 EUR/Erwerbstätigem (Privathaftpfl.-/Hausrat-/Unfall-/...) </t>
    </r>
  </si>
  <si>
    <r>
      <t>·</t>
    </r>
    <r>
      <rPr>
        <sz val="9"/>
        <rFont val="Times New Roman"/>
        <family val="1"/>
      </rPr>
      <t>sonstiges:</t>
    </r>
  </si>
  <si>
    <t>Kinder</t>
  </si>
  <si>
    <t>Alleinerziehend mit 1 Kind unter 7 J. oder 2/3 Ki. unter 16 J.</t>
  </si>
  <si>
    <t>je Kind 12% der RL  für</t>
  </si>
  <si>
    <t>je Kind 12% der RL für</t>
  </si>
  <si>
    <t>Oder alleinerz. mit minderjährigen Kindern anderen Alters</t>
  </si>
  <si>
    <t>Kontrollsumme:</t>
  </si>
  <si>
    <t>hieraus 10% =</t>
  </si>
  <si>
    <t>hieraus 20% =</t>
  </si>
  <si>
    <t>Einkommen über EUR 100 brutto</t>
  </si>
  <si>
    <t>) aufteilen, maximal EUR 1200/1500 werden berücksichtigt (s.u.)</t>
  </si>
  <si>
    <t>1. Teilbereich € 0 - €100:</t>
  </si>
  <si>
    <t>hieraus kein Abzugsbetrag</t>
  </si>
  <si>
    <t>) aufteilen.</t>
  </si>
  <si>
    <t>(Die Kontrollsumme kann maximal EUR 1200/1500 ergeben;</t>
  </si>
  <si>
    <t>ein evtl. über EUR 1200/1500 hinausgehendes Bruttoeinkommen</t>
  </si>
  <si>
    <t>fließt nicht in die Berechnung ein)</t>
  </si>
  <si>
    <t xml:space="preserve"> Ziffer</t>
  </si>
  <si>
    <t>Anteiliger Bruttoverdienst</t>
  </si>
  <si>
    <t>Abzugsbe-trag in EUR</t>
  </si>
  <si>
    <t>prozentualer Freibetrag    / anteiliges Bruttoeinkommen</t>
  </si>
  <si>
    <t>Oder falls minderjähr. Kind(er) vorhan- den (eigene/in Bedarfsgemeinschaft):</t>
  </si>
  <si>
    <r>
      <t>·</t>
    </r>
    <r>
      <rPr>
        <sz val="9"/>
        <rFont val="Times New Roman"/>
        <family val="1"/>
      </rPr>
      <t>Fahrtkosten: pauschal 0,20 EUR je Entfernungskilometer (auf Nachweis mehr) - eigentlich entstehen Kosten von 0,30 € je Fahrtkilometer</t>
    </r>
  </si>
  <si>
    <t>Hier Namen des Antragstellers</t>
  </si>
  <si>
    <r>
      <t>·</t>
    </r>
    <r>
      <rPr>
        <sz val="9"/>
        <rFont val="Times New Roman"/>
        <family val="1"/>
      </rPr>
      <t>Pauschbetrag für Werbungskosten in Höhe von 15,33€ - Höhere Kosten für Berufskleidung, Werkzeug, Fachliteratur usw. auf Nachweis!</t>
    </r>
  </si>
  <si>
    <r>
      <t>·</t>
    </r>
    <r>
      <rPr>
        <sz val="9"/>
        <rFont val="Times New Roman"/>
        <family val="1"/>
      </rPr>
      <t>Fahrtkosten: Bei Kfz-Nutzung pausch. 0,20 EUR je Entfernungskilometer/ Arbeitstag - Höhere Kosten (bis zu 0,30 € je Fahrkilometer) auf Nachweis!</t>
    </r>
  </si>
  <si>
    <r>
      <t>·</t>
    </r>
    <r>
      <rPr>
        <sz val="9"/>
        <rFont val="Times New Roman"/>
        <family val="1"/>
      </rPr>
      <t>Beiträge zur Kranken-/Pflegeversicherung für nicht gesetzlich Pflichtversicherte</t>
    </r>
  </si>
  <si>
    <r>
      <t>·</t>
    </r>
    <r>
      <rPr>
        <sz val="9"/>
        <rFont val="Times New Roman"/>
        <family val="1"/>
      </rPr>
      <t>Altersvorsorgebeiträge, soweit von der gesetzl. Rentenversichungspflicht befreit</t>
    </r>
  </si>
  <si>
    <r>
      <t>·</t>
    </r>
    <r>
      <rPr>
        <sz val="9"/>
        <rFont val="Times New Roman"/>
        <family val="1"/>
      </rPr>
      <t>Gesetzlich vorgeschriebene Versicherungsbeiträge (z.B. Kfz-Haftpflicht)</t>
    </r>
  </si>
  <si>
    <r>
      <t>·</t>
    </r>
    <r>
      <rPr>
        <sz val="9"/>
        <rFont val="Times New Roman"/>
        <family val="1"/>
      </rPr>
      <t>pauschbetrag für Verpflegungsmehraufwand in Höhe von 6,00€ je Kalendertag, an dem wg. vorübergehender Tätigkeit mindestens 12 Stunden abwesend</t>
    </r>
  </si>
  <si>
    <r>
      <t>·</t>
    </r>
    <r>
      <rPr>
        <sz val="9"/>
        <rFont val="Times New Roman"/>
        <family val="1"/>
      </rPr>
      <t>Festbetrag für Privathaftpflicht-, Hausrat-, Unfallversich. (30€/Volljährig.)</t>
    </r>
  </si>
  <si>
    <t>..........(z.B. Bewerbungs-, Umzugs-, Unfallkosten)</t>
  </si>
  <si>
    <r>
      <t>·</t>
    </r>
    <r>
      <rPr>
        <sz val="9"/>
        <rFont val="Times New Roman"/>
        <family val="1"/>
      </rPr>
      <t>Bruttoerwerbseinkommen</t>
    </r>
  </si>
  <si>
    <t>(c) ZIMMERMANN, EFH Darmstadt u. Stefan Freeman, Esslingen</t>
  </si>
  <si>
    <t>8,33 €/Mon.</t>
  </si>
  <si>
    <t>x</t>
  </si>
  <si>
    <t>für lfd. Ziffer...</t>
  </si>
  <si>
    <t>Anzahl eingeben:</t>
  </si>
  <si>
    <t>(zum Schuldnerschutz § 850f Abs. 1 Buchst. a, § 850f Abs. 2  und ggf. § 850d ZPO)</t>
  </si>
  <si>
    <t>Stufe 1</t>
  </si>
  <si>
    <t>Stufe 2</t>
  </si>
  <si>
    <t>Stufe 4</t>
  </si>
  <si>
    <t>Stufe 5</t>
  </si>
  <si>
    <t>Stufe 6</t>
  </si>
  <si>
    <t>Erfassung der Haushaltsmitglieder, der Mehrbedarfe und der Kosten der Unterkunft</t>
  </si>
  <si>
    <t>3. Bedarfe für Bildung und Teilhabe nach § 28 SGB II für das entspr. Mitglied der BG</t>
  </si>
  <si>
    <t>Schul-Ausstattungspauschale für Schüler bis 25 J.i.H.v. 100 €/Jahr  =&gt;  8,33 €/Mon</t>
  </si>
  <si>
    <t>4. Mehrbedarfe nach § 21 SGB II für das entsprechende Mitglied der BG</t>
  </si>
  <si>
    <r>
      <t>·</t>
    </r>
    <r>
      <rPr>
        <sz val="9"/>
        <rFont val="Times New Roman"/>
        <family val="1"/>
      </rPr>
      <t>Pauschaler Grundfreibetrag von 100 € je Erwerbstätigem (§ 11b Abs. 3 SGB II)</t>
    </r>
  </si>
  <si>
    <r>
      <t>·</t>
    </r>
    <r>
      <rPr>
        <sz val="9"/>
        <rFont val="Times New Roman"/>
        <family val="1"/>
      </rPr>
      <t>Kosten für Berufskleidung, Werkzeug, Fachliteratur usw.(mind. Werbungskosten-Pauschbetrag von 15,33 EUR)</t>
    </r>
  </si>
  <si>
    <t>unter 6J. je RB Stufe 6</t>
  </si>
  <si>
    <t>ab 14J. je RB Stufe 4</t>
  </si>
  <si>
    <t>6 bis 13 J. je RB Stufe 5</t>
  </si>
  <si>
    <t>ab 14 J. je RB Stufe 4</t>
  </si>
  <si>
    <t>unter 6 J. je RB Stufe 6</t>
  </si>
  <si>
    <t>5. Bedarfe für Unterkunft und Heizung nach § 22 SGB II</t>
  </si>
  <si>
    <t>6. Für die Berechung der Absetzungsbeträge nach §§11b Abs. 1 bis 3 SGB II</t>
  </si>
  <si>
    <t>6.1 Einkommensabzüge bei jedem nicht selbstständig Tätigen gem. § 11b SGB II</t>
  </si>
  <si>
    <r>
      <t>Kosten der Unterkunft</t>
    </r>
    <r>
      <rPr>
        <sz val="10"/>
        <rFont val="Times New Roman"/>
        <family val="1"/>
      </rPr>
      <t xml:space="preserve"> = Kaltmiete (bzw. Hypothekenzinsen) minus Wohngeld</t>
    </r>
  </si>
  <si>
    <t>6.3 Unterhaltsleistung an gesetzl. U-Berechtigte außerh. des Schuldnerhaushalts</t>
  </si>
  <si>
    <t>vom Bruttoverdienst              bis   1000 EUR</t>
  </si>
  <si>
    <t>zzgl. vom Mehrverdienst 1001 bis 1200 EUR</t>
  </si>
  <si>
    <t>zzgl. vom Mehrverdienst 1001 bis 1500 EUR</t>
  </si>
  <si>
    <t>(zum Schuldnerschutz nach § 850f Abs. 1 Buchst. a, § 850f Abs. 2 ZPO und ggf. § 850d ZPO)</t>
  </si>
  <si>
    <t>6. Absetzbeträhe vom Netto-Einkommen bei jedem nicht selbstständig Tätigen gem. § 11b Abs. 1 und 2 SGB II</t>
  </si>
  <si>
    <t>6.1 Absetzbeträge für Versicherungen, Altersvorsorge und Werbungskosten</t>
  </si>
  <si>
    <t>6.2 Prozentualer Erwerbstätigen-Absetzbetrag gem. § 11b. Abs. 3 SGB II</t>
  </si>
  <si>
    <t>2. Teilbereich € 100 - € 1000:</t>
  </si>
  <si>
    <t>3. Teilber.  € 1000,01 - € 1200:</t>
  </si>
  <si>
    <t>3. Teilber. € 1000,01 - € 1500:</t>
  </si>
  <si>
    <t>mit minderjährigen Kindern:</t>
  </si>
  <si>
    <t>ohne minderjährige Kinder:</t>
  </si>
  <si>
    <t>Berechnung des Absetzungsbetrags bei Erwerbstätigkeit gem. § 11b Abs. 3 SGB II für Lfd. Ziffer 2</t>
  </si>
  <si>
    <t>Berechnung des Absetzungsbetrags bei Erwerbstätigkeit gem. § 11b Abs. 3 SGB II für Lfd. Ziffer 1</t>
  </si>
  <si>
    <t>Berechnung des Absetzungsbetrags bei Erwerbstätigkeit gem. § 11b Abs. 3 SGB II für Lfd. Ziffer 3</t>
  </si>
  <si>
    <t>Berechnung des Absetzungsbetrags bei Erwerbstätigkeit gem. § 11b Abs. 3 SGB II für Lfd. Ziffer 4</t>
  </si>
  <si>
    <t>% von RB</t>
  </si>
  <si>
    <t>36% von RB</t>
  </si>
  <si>
    <t>mx. 60% d. RB Stufe 1</t>
  </si>
  <si>
    <t>Erwachs. Eheg./ Partn. je RB Stufe 2</t>
  </si>
  <si>
    <t>Alleinstehend/ Alleinerz. RB Stufe 1</t>
  </si>
  <si>
    <t>mehrere Blätter aufgeteilt. Alle relevanten Eingaben machen Sie auf "Eingabe" in die gelben Felder; die anderen lassen</t>
  </si>
  <si>
    <t>Regelbedarfsstufen und Regelbedarfe nach §20 SGB II i.V.m. § 28 SGB XII und dem Regelbedarfs-ErmittlG</t>
  </si>
  <si>
    <t>Stand:</t>
  </si>
  <si>
    <t xml:space="preserve"> Erwachsene erwerbsfähige Leistungsberechtigte, die keinen eigenen Haushalt</t>
  </si>
  <si>
    <t xml:space="preserve"> Kinder bis 5 Jahre (bis Vollendung des 6. Lebensjahres)</t>
  </si>
  <si>
    <t xml:space="preserve"> Kinder 6 bis 13 Jahre (von Beginn des siebten bis Vollendung 14. Lebensjahr)</t>
  </si>
  <si>
    <t xml:space="preserve"> ( § 23 Abs. 1 Nr. 1 1. TS i.V.m. §77 Abs. 4 Nr. 2 SGB II-E)</t>
  </si>
  <si>
    <t xml:space="preserve"> ( § 23 Abs. 1 Nr. 1 2. TS i.V.m. §77 Abs. 4 Nr. 3 SGB II-E)</t>
  </si>
  <si>
    <t xml:space="preserve"> führen, weil sie im Haushalt anderer Personen leben (§20 Abs. 2 Satz 2 Nr. 2 SGB II-E)</t>
  </si>
  <si>
    <t xml:space="preserve"> leben und gemeinsam wirtschaften (§ 20 Abs. 4 SGB II-E)</t>
  </si>
  <si>
    <t xml:space="preserve"> Alleinstehend/Alleinerziehend erwerbsfähig Leistungsberechtigte (§ 20 Abs. 2 Satz 1 SGB II-E)</t>
  </si>
  <si>
    <t>gem §11b SGB II. Diese Rechenergebnisse werden, wie auch die anderen Daten in das Blatt "Ergebnis" übernommen. Vor allem</t>
  </si>
  <si>
    <t xml:space="preserve"> Erwachsene Ehegatten/Partner, die in einem gemeinsamen Haushalt</t>
  </si>
  <si>
    <t>notwendige außerschulische Lernförderung (für Schüler bis 25 J.)                =&gt; in tatsächlicher Höhe</t>
  </si>
  <si>
    <t>Mittagsverpflegung in Schule/Kita (für Schüler bis 25 J.)     = &gt; Mehraufwand in tatsächlicher Höhe</t>
  </si>
  <si>
    <t>Regelbedarfe für erwerbsfähige Mitglieder der Bedarfsgemeinschaft, ALG II gem. § 20 SGB II und Sozialgeld gem. §23 SGB II</t>
  </si>
  <si>
    <t>Erwachs. Er-werbsfähige RB Stufe 3</t>
  </si>
  <si>
    <t>Stufe 3</t>
  </si>
  <si>
    <t>1. Regelbedarf (RB) für erwerbsfähige Mitglieder der Bedarfsgemeinschaft, ALG II gem. § 20 SGB II,</t>
  </si>
  <si>
    <t xml:space="preserve">    Sozialgeld gem. § 23 SGB II</t>
  </si>
  <si>
    <t>1. Regelbedarf (RB) für erwerbsfähige Mitglieder der Bedarfsgemeinschaft, ALG II, Sozialgeld gem. §§ 20, 23 SGB II</t>
  </si>
  <si>
    <r>
      <t xml:space="preserve">Nebenkosten incl. Heizung und Warmwasser </t>
    </r>
    <r>
      <rPr>
        <sz val="10"/>
        <rFont val="Times New Roman"/>
        <family val="1"/>
      </rPr>
      <t>(einschließlich absehbarer Nachforderungen)</t>
    </r>
  </si>
  <si>
    <t>Warmwasser nicht in Nebenkosten enthalten (ja/x eintragen)</t>
  </si>
  <si>
    <t>(Mehrbed. n. §21 Abs. 7)</t>
  </si>
  <si>
    <t>6.2. Unterhaltsleistung an gesetzl. U-Berechtigte außerh. des Schuldnerhaushalts</t>
  </si>
  <si>
    <t>Daher bitte erfassen: vor allem „angemessene“ Versicherungsbeiträge, „notwendige Werbungskosten“, Fahrtkosten, usw.</t>
  </si>
  <si>
    <r>
      <t>·</t>
    </r>
    <r>
      <rPr>
        <sz val="9"/>
        <rFont val="Times New Roman"/>
        <family val="1"/>
      </rPr>
      <t>Pauschaler Grundfreibetrag von 100 € / 175 € je Erwerbstätigem (§ 11b Abs. 3 SGB II)</t>
    </r>
  </si>
  <si>
    <t>Oder bei Monatseinkommen über 400 € / 175 € auf nachfolgenden Nachweis auch mehr!</t>
  </si>
  <si>
    <t>Unabweisbarer wiederkehrender Sonderbedarf</t>
  </si>
  <si>
    <t>Erwerbsf. 15-17 J. je RB Stufe 4</t>
  </si>
  <si>
    <t xml:space="preserve"> Erwerbsfähige Leistungsberechtigte zwischen 15 und 17 Jahren, die keinen eigenen Haushalt</t>
  </si>
  <si>
    <t xml:space="preserve"> führen, weil sie im Haushalt anderer Personen leben (§20 Abs. 2 Satz 2 Nr. 1 i.V.m. §77 Abs. 4 Nr. 1 SBG II);</t>
  </si>
  <si>
    <t xml:space="preserve"> Jugendliche mit 14 Jahren (im 15. Lebensjahr) (§ 23 Abs. 1 Nr. 1 2. TS SGB II i.V.m. §77 Abs. 4 Nr. 4 SGB II)</t>
  </si>
  <si>
    <t xml:space="preserve"> (und Erwerbsunfähige von 14 bis 17 Jahren - Anlage zu §28 SGB XII)</t>
  </si>
  <si>
    <t>notwendige Fahrtkosten zur Schule (für Schüler bis 25 J.)                               =&gt; in tatsächlicher Höhe</t>
  </si>
  <si>
    <r>
      <t>·</t>
    </r>
    <r>
      <rPr>
        <sz val="9"/>
        <rFont val="Times New Roman"/>
        <family val="1"/>
      </rPr>
      <t>Pauschale gem. §11 Abs. 3 SGB II</t>
    </r>
  </si>
  <si>
    <r>
      <t>·</t>
    </r>
    <r>
      <rPr>
        <sz val="9"/>
        <rFont val="Times New Roman"/>
        <family val="1"/>
      </rPr>
      <t>Zusatzbeitrag zur gesetzlichen Krankenkasse</t>
    </r>
  </si>
  <si>
    <r>
      <t>·</t>
    </r>
    <r>
      <rPr>
        <sz val="9"/>
        <rFont val="Times New Roman"/>
        <family val="1"/>
      </rPr>
      <t>Steuerfreie Ehrenamtspauschale nach §3 Nr. 12, 26, 26a, 26b EStG</t>
    </r>
  </si>
  <si>
    <t>Warmwasserpauschale gem. § 21 Abs. 7 SGB II für dezentrale WW-Erzeugung</t>
  </si>
  <si>
    <t>Teilhabepauschale für Soziales und Kultur je Mitglied der BG unter 18 J.;   =&gt; je EUR 10/Monat</t>
  </si>
  <si>
    <t>Alter (ab 15 und älter)</t>
  </si>
  <si>
    <r>
      <t>·</t>
    </r>
    <r>
      <rPr>
        <sz val="9"/>
        <rFont val="Times New Roman"/>
        <family val="1"/>
      </rPr>
      <t>Kosten für Berufskleidung, Werkzeug, Fachliteratur usw.(hier individuelle Angaben wenn höher als Werbungskosten-Pauschbetrag von 15,33 EUR)</t>
    </r>
  </si>
  <si>
    <r>
      <t xml:space="preserve">Nebenkosten incl. Heizung und ggf. Warmwasser </t>
    </r>
    <r>
      <rPr>
        <sz val="11"/>
        <rFont val="Times New Roman"/>
        <family val="1"/>
      </rPr>
      <t>(einschließlich absehbarer Nachforderungen)</t>
    </r>
  </si>
  <si>
    <r>
      <t>Kosten der Unterkunft</t>
    </r>
    <r>
      <rPr>
        <sz val="11"/>
        <rFont val="Times New Roman"/>
        <family val="1"/>
      </rPr>
      <t xml:space="preserve"> = Kaltmiete (bzw. Hypothekenzinsen) minus (!) Wohngeld</t>
    </r>
  </si>
  <si>
    <t>x 3,00€/Mon.</t>
  </si>
  <si>
    <t>Pauschale für Tagesausflüge (Kita-Kind und Schüler bis 25J.)       Anzahl:</t>
  </si>
  <si>
    <t>PLZ, Ort:</t>
  </si>
  <si>
    <t>Ansprechpartner:</t>
  </si>
  <si>
    <t>Straße/Postfach:</t>
  </si>
  <si>
    <t>Bescheinigende Stelle, Name:</t>
  </si>
  <si>
    <t>(Raum für Logo)</t>
  </si>
  <si>
    <t>Bescheinigung des "sozialrechtlichen Existenzminimums" nach SGB II-2013</t>
  </si>
  <si>
    <t xml:space="preserve">  bei steuerfreier Ehrenamtspauschale (s.o.) pauschal bis 200 € statt 100 €!</t>
  </si>
  <si>
    <t>Bescheinigung des "sozialrechtlichen Existenzminimums" nach SGB II - Stand 2013</t>
  </si>
  <si>
    <t>Bei Monatseinkommen über 400 € (bei steuerfreiem Einkommen s.o.: schon über 200 €!) auf nachfolgenden Nachweis auch mehr!</t>
  </si>
  <si>
    <t>v02012014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</si>
</sst>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0"/>
    <numFmt numFmtId="166" formatCode="#,##0\ _€"/>
    <numFmt numFmtId="167" formatCode="#,##0\ &quot;€&quot;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Symbol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sz val="12"/>
      <name val="Arial"/>
      <family val="0"/>
    </font>
    <font>
      <u val="single"/>
      <sz val="10"/>
      <name val="Arial"/>
      <family val="2"/>
    </font>
    <font>
      <i/>
      <sz val="9"/>
      <name val="Times New Roman"/>
      <family val="1"/>
    </font>
    <font>
      <sz val="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9"/>
      <name val="Times New Roman"/>
      <family val="1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i/>
      <sz val="11"/>
      <name val="Times New Roman"/>
      <family val="1"/>
    </font>
    <font>
      <i/>
      <sz val="10"/>
      <name val="Arial"/>
      <family val="0"/>
    </font>
    <font>
      <b/>
      <u val="single"/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9"/>
      <color indexed="9"/>
      <name val="Times New Roman"/>
      <family val="1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4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33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1" xfId="0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left" vertical="top" wrapText="1"/>
    </xf>
    <xf numFmtId="0" fontId="16" fillId="0" borderId="10" xfId="0" applyFont="1" applyBorder="1" applyAlignment="1">
      <alignment/>
    </xf>
    <xf numFmtId="0" fontId="11" fillId="0" borderId="0" xfId="0" applyFont="1" applyAlignment="1">
      <alignment/>
    </xf>
    <xf numFmtId="0" fontId="8" fillId="0" borderId="11" xfId="0" applyFont="1" applyBorder="1" applyAlignment="1">
      <alignment horizontal="center" vertical="top" wrapText="1"/>
    </xf>
    <xf numFmtId="1" fontId="9" fillId="0" borderId="11" xfId="0" applyNumberFormat="1" applyFont="1" applyBorder="1" applyAlignment="1" quotePrefix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33" borderId="11" xfId="0" applyFont="1" applyFill="1" applyBorder="1" applyAlignment="1" applyProtection="1">
      <alignment horizontal="center" vertical="top" wrapText="1"/>
      <protection locked="0"/>
    </xf>
    <xf numFmtId="1" fontId="9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18" fillId="0" borderId="0" xfId="0" applyFont="1" applyAlignment="1">
      <alignment/>
    </xf>
    <xf numFmtId="0" fontId="9" fillId="0" borderId="11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Fill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44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165" fontId="0" fillId="0" borderId="0" xfId="0" applyNumberFormat="1" applyAlignment="1">
      <alignment/>
    </xf>
    <xf numFmtId="44" fontId="0" fillId="0" borderId="0" xfId="45" applyFont="1" applyAlignment="1">
      <alignment/>
    </xf>
    <xf numFmtId="44" fontId="19" fillId="0" borderId="0" xfId="45" applyFont="1" applyAlignment="1">
      <alignment/>
    </xf>
    <xf numFmtId="0" fontId="8" fillId="0" borderId="11" xfId="0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vertical="top" wrapText="1"/>
      <protection/>
    </xf>
    <xf numFmtId="0" fontId="9" fillId="0" borderId="11" xfId="0" applyFont="1" applyFill="1" applyBorder="1" applyAlignment="1" applyProtection="1">
      <alignment horizontal="center" vertical="top" wrapText="1"/>
      <protection/>
    </xf>
    <xf numFmtId="1" fontId="9" fillId="0" borderId="11" xfId="0" applyNumberFormat="1" applyFont="1" applyFill="1" applyBorder="1" applyAlignment="1" applyProtection="1">
      <alignment horizontal="center" vertical="top" wrapText="1"/>
      <protection/>
    </xf>
    <xf numFmtId="1" fontId="9" fillId="0" borderId="11" xfId="0" applyNumberFormat="1" applyFont="1" applyBorder="1" applyAlignment="1" applyProtection="1" quotePrefix="1">
      <alignment horizontal="center" vertical="top" wrapText="1"/>
      <protection/>
    </xf>
    <xf numFmtId="44" fontId="14" fillId="0" borderId="11" xfId="45" applyFont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left" vertical="top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9" fillId="0" borderId="11" xfId="0" applyFont="1" applyFill="1" applyBorder="1" applyAlignment="1" applyProtection="1">
      <alignment vertical="top" wrapText="1"/>
      <protection/>
    </xf>
    <xf numFmtId="44" fontId="9" fillId="0" borderId="12" xfId="45" applyFont="1" applyBorder="1" applyAlignment="1" applyProtection="1">
      <alignment/>
      <protection/>
    </xf>
    <xf numFmtId="0" fontId="9" fillId="0" borderId="11" xfId="0" applyFont="1" applyBorder="1" applyAlignment="1" applyProtection="1">
      <alignment vertical="top" wrapText="1"/>
      <protection/>
    </xf>
    <xf numFmtId="0" fontId="7" fillId="0" borderId="0" xfId="0" applyFont="1" applyAlignment="1" applyProtection="1">
      <alignment horizontal="right"/>
      <protection/>
    </xf>
    <xf numFmtId="44" fontId="14" fillId="0" borderId="11" xfId="45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13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 vertical="top"/>
      <protection/>
    </xf>
    <xf numFmtId="44" fontId="9" fillId="0" borderId="11" xfId="45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0" fontId="9" fillId="0" borderId="11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/>
      <protection/>
    </xf>
    <xf numFmtId="0" fontId="9" fillId="0" borderId="14" xfId="0" applyFont="1" applyFill="1" applyBorder="1" applyAlignment="1" applyProtection="1">
      <alignment horizontal="center"/>
      <protection/>
    </xf>
    <xf numFmtId="44" fontId="9" fillId="0" borderId="15" xfId="45" applyFont="1" applyFill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9" fillId="0" borderId="14" xfId="0" applyFont="1" applyBorder="1" applyAlignment="1" applyProtection="1">
      <alignment horizontal="center"/>
      <protection/>
    </xf>
    <xf numFmtId="44" fontId="9" fillId="0" borderId="15" xfId="45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44" fontId="9" fillId="0" borderId="12" xfId="45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/>
      <protection/>
    </xf>
    <xf numFmtId="44" fontId="3" fillId="0" borderId="12" xfId="0" applyNumberFormat="1" applyFont="1" applyBorder="1" applyAlignment="1" applyProtection="1">
      <alignment/>
      <protection/>
    </xf>
    <xf numFmtId="164" fontId="0" fillId="33" borderId="1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 horizontal="left"/>
    </xf>
    <xf numFmtId="42" fontId="14" fillId="0" borderId="11" xfId="45" applyNumberFormat="1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top"/>
      <protection/>
    </xf>
    <xf numFmtId="0" fontId="16" fillId="0" borderId="0" xfId="0" applyFont="1" applyAlignment="1">
      <alignment/>
    </xf>
    <xf numFmtId="0" fontId="9" fillId="0" borderId="14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9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0" fontId="9" fillId="0" borderId="20" xfId="0" applyFont="1" applyBorder="1" applyAlignment="1">
      <alignment horizontal="left"/>
    </xf>
    <xf numFmtId="0" fontId="7" fillId="0" borderId="0" xfId="0" applyFont="1" applyAlignment="1">
      <alignment horizontal="left"/>
    </xf>
    <xf numFmtId="42" fontId="14" fillId="0" borderId="11" xfId="45" applyNumberFormat="1" applyFont="1" applyBorder="1" applyAlignment="1">
      <alignment/>
    </xf>
    <xf numFmtId="42" fontId="14" fillId="0" borderId="11" xfId="45" applyNumberFormat="1" applyFont="1" applyFill="1" applyBorder="1" applyAlignment="1">
      <alignment/>
    </xf>
    <xf numFmtId="42" fontId="14" fillId="0" borderId="0" xfId="0" applyNumberFormat="1" applyFont="1" applyAlignment="1">
      <alignment/>
    </xf>
    <xf numFmtId="44" fontId="14" fillId="33" borderId="11" xfId="45" applyNumberFormat="1" applyFont="1" applyFill="1" applyBorder="1" applyAlignment="1" applyProtection="1">
      <alignment/>
      <protection locked="0"/>
    </xf>
    <xf numFmtId="44" fontId="14" fillId="0" borderId="0" xfId="0" applyNumberFormat="1" applyFont="1" applyFill="1" applyAlignment="1" applyProtection="1">
      <alignment/>
      <protection locked="0"/>
    </xf>
    <xf numFmtId="0" fontId="0" fillId="33" borderId="0" xfId="0" applyFill="1" applyBorder="1" applyAlignment="1">
      <alignment/>
    </xf>
    <xf numFmtId="0" fontId="8" fillId="0" borderId="11" xfId="0" applyFont="1" applyFill="1" applyBorder="1" applyAlignment="1" applyProtection="1">
      <alignment horizontal="left" vertical="top"/>
      <protection/>
    </xf>
    <xf numFmtId="0" fontId="9" fillId="33" borderId="11" xfId="0" applyFont="1" applyFill="1" applyBorder="1" applyAlignment="1" applyProtection="1">
      <alignment horizontal="left" vertical="top"/>
      <protection locked="0"/>
    </xf>
    <xf numFmtId="0" fontId="8" fillId="33" borderId="11" xfId="0" applyFont="1" applyFill="1" applyBorder="1" applyAlignment="1" applyProtection="1">
      <alignment horizontal="left" vertical="top"/>
      <protection locked="0"/>
    </xf>
    <xf numFmtId="0" fontId="9" fillId="0" borderId="0" xfId="0" applyFont="1" applyAlignment="1">
      <alignment/>
    </xf>
    <xf numFmtId="0" fontId="24" fillId="0" borderId="0" xfId="0" applyFont="1" applyAlignment="1" applyProtection="1">
      <alignment/>
      <protection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 applyProtection="1">
      <alignment horizontal="left" vertical="top" wrapText="1"/>
      <protection/>
    </xf>
    <xf numFmtId="0" fontId="9" fillId="0" borderId="10" xfId="0" applyFont="1" applyBorder="1" applyAlignment="1">
      <alignment horizontal="left" vertical="top" wrapText="1"/>
    </xf>
    <xf numFmtId="0" fontId="9" fillId="0" borderId="21" xfId="0" applyFont="1" applyFill="1" applyBorder="1" applyAlignment="1" applyProtection="1">
      <alignment vertical="top" wrapText="1"/>
      <protection/>
    </xf>
    <xf numFmtId="0" fontId="9" fillId="0" borderId="22" xfId="0" applyFont="1" applyFill="1" applyBorder="1" applyAlignment="1" applyProtection="1">
      <alignment vertical="top" wrapText="1"/>
      <protection/>
    </xf>
    <xf numFmtId="0" fontId="9" fillId="0" borderId="10" xfId="0" applyFont="1" applyBorder="1" applyAlignment="1">
      <alignment horizontal="center" vertical="top" wrapText="1"/>
    </xf>
    <xf numFmtId="5" fontId="9" fillId="0" borderId="12" xfId="45" applyNumberFormat="1" applyFont="1" applyBorder="1" applyAlignment="1">
      <alignment/>
    </xf>
    <xf numFmtId="5" fontId="9" fillId="0" borderId="12" xfId="45" applyNumberFormat="1" applyFont="1" applyFill="1" applyBorder="1" applyAlignment="1">
      <alignment/>
    </xf>
    <xf numFmtId="5" fontId="9" fillId="0" borderId="11" xfId="45" applyNumberFormat="1" applyFont="1" applyBorder="1" applyAlignment="1">
      <alignment horizontal="center" vertical="top" wrapText="1"/>
    </xf>
    <xf numFmtId="5" fontId="9" fillId="0" borderId="11" xfId="45" applyNumberFormat="1" applyFont="1" applyBorder="1" applyAlignment="1" quotePrefix="1">
      <alignment horizontal="center" vertical="top" wrapText="1"/>
    </xf>
    <xf numFmtId="167" fontId="9" fillId="0" borderId="11" xfId="0" applyNumberFormat="1" applyFont="1" applyBorder="1" applyAlignment="1">
      <alignment horizontal="center" vertical="top" wrapText="1"/>
    </xf>
    <xf numFmtId="167" fontId="9" fillId="0" borderId="11" xfId="0" applyNumberFormat="1" applyFont="1" applyFill="1" applyBorder="1" applyAlignment="1" applyProtection="1">
      <alignment horizontal="center" vertical="top" wrapText="1"/>
      <protection locked="0"/>
    </xf>
    <xf numFmtId="0" fontId="9" fillId="33" borderId="21" xfId="0" applyFont="1" applyFill="1" applyBorder="1" applyAlignment="1" applyProtection="1">
      <alignment horizontal="center" vertical="top" wrapText="1"/>
      <protection locked="0"/>
    </xf>
    <xf numFmtId="0" fontId="9" fillId="33" borderId="22" xfId="0" applyFont="1" applyFill="1" applyBorder="1" applyAlignment="1" applyProtection="1">
      <alignment horizontal="center" vertical="top" wrapText="1"/>
      <protection locked="0"/>
    </xf>
    <xf numFmtId="167" fontId="9" fillId="0" borderId="11" xfId="0" applyNumberFormat="1" applyFont="1" applyBorder="1" applyAlignment="1" applyProtection="1">
      <alignment horizontal="center" vertical="top" wrapText="1"/>
      <protection/>
    </xf>
    <xf numFmtId="166" fontId="9" fillId="0" borderId="11" xfId="0" applyNumberFormat="1" applyFont="1" applyBorder="1" applyAlignment="1" applyProtection="1" quotePrefix="1">
      <alignment horizontal="center" vertical="top" wrapText="1"/>
      <protection/>
    </xf>
    <xf numFmtId="167" fontId="9" fillId="0" borderId="11" xfId="0" applyNumberFormat="1" applyFont="1" applyFill="1" applyBorder="1" applyAlignment="1" applyProtection="1">
      <alignment horizontal="center" vertical="top" wrapText="1"/>
      <protection/>
    </xf>
    <xf numFmtId="5" fontId="9" fillId="0" borderId="12" xfId="45" applyNumberFormat="1" applyFont="1" applyFill="1" applyBorder="1" applyAlignment="1" applyProtection="1">
      <alignment/>
      <protection/>
    </xf>
    <xf numFmtId="5" fontId="9" fillId="0" borderId="12" xfId="45" applyNumberFormat="1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42" fontId="14" fillId="0" borderId="22" xfId="45" applyNumberFormat="1" applyFont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/>
    </xf>
    <xf numFmtId="44" fontId="9" fillId="0" borderId="0" xfId="45" applyFont="1" applyFill="1" applyBorder="1" applyAlignment="1" applyProtection="1">
      <alignment horizontal="center" vertical="top" wrapText="1"/>
      <protection/>
    </xf>
    <xf numFmtId="44" fontId="9" fillId="0" borderId="0" xfId="45" applyFont="1" applyFill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44" fontId="9" fillId="0" borderId="11" xfId="45" applyFont="1" applyFill="1" applyBorder="1" applyAlignment="1" applyProtection="1">
      <alignment horizontal="center" vertical="top"/>
      <protection/>
    </xf>
    <xf numFmtId="44" fontId="9" fillId="0" borderId="11" xfId="45" applyFont="1" applyFill="1" applyBorder="1" applyAlignment="1" applyProtection="1">
      <alignment horizontal="center"/>
      <protection/>
    </xf>
    <xf numFmtId="14" fontId="29" fillId="0" borderId="0" xfId="0" applyNumberFormat="1" applyFont="1" applyBorder="1" applyAlignment="1">
      <alignment/>
    </xf>
    <xf numFmtId="44" fontId="9" fillId="33" borderId="11" xfId="58" applyFont="1" applyFill="1" applyBorder="1" applyAlignment="1" applyProtection="1">
      <alignment/>
      <protection locked="0"/>
    </xf>
    <xf numFmtId="44" fontId="9" fillId="0" borderId="11" xfId="58" applyFont="1" applyFill="1" applyBorder="1" applyAlignment="1" applyProtection="1">
      <alignment vertical="top" wrapText="1"/>
      <protection/>
    </xf>
    <xf numFmtId="44" fontId="9" fillId="33" borderId="11" xfId="58" applyFont="1" applyFill="1" applyBorder="1" applyAlignment="1" applyProtection="1">
      <alignment vertical="top"/>
      <protection locked="0"/>
    </xf>
    <xf numFmtId="0" fontId="12" fillId="0" borderId="0" xfId="0" applyFont="1" applyAlignment="1">
      <alignment/>
    </xf>
    <xf numFmtId="0" fontId="10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167" fontId="9" fillId="0" borderId="0" xfId="0" applyNumberFormat="1" applyFont="1" applyBorder="1" applyAlignment="1">
      <alignment horizontal="center" vertical="top" wrapText="1"/>
    </xf>
    <xf numFmtId="42" fontId="14" fillId="0" borderId="0" xfId="45" applyNumberFormat="1" applyFont="1" applyBorder="1" applyAlignment="1">
      <alignment/>
    </xf>
    <xf numFmtId="0" fontId="9" fillId="0" borderId="0" xfId="0" applyFont="1" applyFill="1" applyBorder="1" applyAlignment="1" applyProtection="1">
      <alignment horizontal="left" vertical="top"/>
      <protection locked="0"/>
    </xf>
    <xf numFmtId="1" fontId="9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33" borderId="11" xfId="0" applyFill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/>
    </xf>
    <xf numFmtId="1" fontId="9" fillId="0" borderId="16" xfId="0" applyNumberFormat="1" applyFont="1" applyFill="1" applyBorder="1" applyAlignment="1" applyProtection="1">
      <alignment horizontal="center" vertical="top" wrapText="1"/>
      <protection/>
    </xf>
    <xf numFmtId="167" fontId="9" fillId="0" borderId="16" xfId="0" applyNumberFormat="1" applyFont="1" applyBorder="1" applyAlignment="1" applyProtection="1">
      <alignment horizontal="center" vertical="top" wrapText="1"/>
      <protection/>
    </xf>
    <xf numFmtId="167" fontId="9" fillId="0" borderId="12" xfId="0" applyNumberFormat="1" applyFont="1" applyBorder="1" applyAlignment="1" applyProtection="1">
      <alignment horizontal="center" vertical="top" wrapText="1"/>
      <protection/>
    </xf>
    <xf numFmtId="42" fontId="14" fillId="0" borderId="11" xfId="45" applyNumberFormat="1" applyFont="1" applyBorder="1" applyAlignment="1" applyProtection="1">
      <alignment/>
      <protection hidden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right"/>
      <protection/>
    </xf>
    <xf numFmtId="0" fontId="32" fillId="0" borderId="0" xfId="0" applyFont="1" applyAlignment="1" applyProtection="1">
      <alignment horizontal="left"/>
      <protection/>
    </xf>
    <xf numFmtId="0" fontId="33" fillId="0" borderId="0" xfId="0" applyFont="1" applyAlignment="1">
      <alignment horizontal="left"/>
    </xf>
    <xf numFmtId="0" fontId="17" fillId="0" borderId="0" xfId="0" applyFont="1" applyAlignment="1" applyProtection="1">
      <alignment/>
      <protection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1" fontId="9" fillId="0" borderId="0" xfId="0" applyNumberFormat="1" applyFont="1" applyBorder="1" applyAlignment="1" quotePrefix="1">
      <alignment horizontal="center" vertical="top" wrapText="1"/>
    </xf>
    <xf numFmtId="0" fontId="9" fillId="33" borderId="11" xfId="0" applyFont="1" applyFill="1" applyBorder="1" applyAlignment="1" applyProtection="1">
      <alignment horizontal="center" vertical="top" wrapText="1"/>
      <protection hidden="1" locked="0"/>
    </xf>
    <xf numFmtId="0" fontId="9" fillId="0" borderId="13" xfId="0" applyFont="1" applyFill="1" applyBorder="1" applyAlignment="1" applyProtection="1">
      <alignment horizontal="left" vertical="top"/>
      <protection hidden="1" locked="0"/>
    </xf>
    <xf numFmtId="0" fontId="8" fillId="0" borderId="21" xfId="0" applyFont="1" applyBorder="1" applyAlignment="1" applyProtection="1">
      <alignment horizontal="right"/>
      <protection/>
    </xf>
    <xf numFmtId="1" fontId="9" fillId="33" borderId="21" xfId="0" applyNumberFormat="1" applyFont="1" applyFill="1" applyBorder="1" applyAlignment="1" applyProtection="1">
      <alignment horizontal="center" vertical="top" wrapText="1"/>
      <protection locked="0"/>
    </xf>
    <xf numFmtId="167" fontId="9" fillId="0" borderId="21" xfId="0" applyNumberFormat="1" applyFont="1" applyBorder="1" applyAlignment="1" applyProtection="1">
      <alignment horizontal="center" vertical="top" wrapText="1"/>
      <protection/>
    </xf>
    <xf numFmtId="167" fontId="9" fillId="0" borderId="14" xfId="0" applyNumberFormat="1" applyFont="1" applyBorder="1" applyAlignment="1" applyProtection="1">
      <alignment horizontal="center" vertical="top" wrapText="1"/>
      <protection/>
    </xf>
    <xf numFmtId="167" fontId="9" fillId="0" borderId="15" xfId="0" applyNumberFormat="1" applyFont="1" applyBorder="1" applyAlignment="1" applyProtection="1">
      <alignment horizontal="center" vertical="top" wrapText="1"/>
      <protection/>
    </xf>
    <xf numFmtId="1" fontId="9" fillId="0" borderId="16" xfId="0" applyNumberFormat="1" applyFont="1" applyFill="1" applyBorder="1" applyAlignment="1" applyProtection="1">
      <alignment horizontal="center" vertical="top" wrapText="1"/>
      <protection locked="0"/>
    </xf>
    <xf numFmtId="167" fontId="9" fillId="0" borderId="16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9" fillId="0" borderId="0" xfId="0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1" fontId="9" fillId="0" borderId="0" xfId="0" applyNumberFormat="1" applyFont="1" applyFill="1" applyBorder="1" applyAlignment="1" applyProtection="1">
      <alignment horizontal="center" vertical="top" wrapText="1"/>
      <protection/>
    </xf>
    <xf numFmtId="167" fontId="9" fillId="0" borderId="0" xfId="0" applyNumberFormat="1" applyFont="1" applyBorder="1" applyAlignment="1" applyProtection="1">
      <alignment horizontal="center" vertical="top" wrapText="1"/>
      <protection/>
    </xf>
    <xf numFmtId="42" fontId="14" fillId="0" borderId="0" xfId="45" applyNumberFormat="1" applyFont="1" applyBorder="1" applyAlignment="1" applyProtection="1">
      <alignment/>
      <protection/>
    </xf>
    <xf numFmtId="0" fontId="14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/>
    </xf>
    <xf numFmtId="42" fontId="14" fillId="0" borderId="0" xfId="45" applyNumberFormat="1" applyFont="1" applyBorder="1" applyAlignment="1" applyProtection="1">
      <alignment/>
      <protection hidden="1"/>
    </xf>
    <xf numFmtId="0" fontId="34" fillId="0" borderId="0" xfId="0" applyFont="1" applyAlignment="1" quotePrefix="1">
      <alignment horizontal="left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10" fillId="0" borderId="0" xfId="0" applyFont="1" applyBorder="1" applyAlignment="1" applyProtection="1">
      <alignment horizontal="center" vertical="top"/>
      <protection/>
    </xf>
    <xf numFmtId="5" fontId="9" fillId="0" borderId="0" xfId="45" applyNumberFormat="1" applyFont="1" applyBorder="1" applyAlignment="1" applyProtection="1">
      <alignment/>
      <protection/>
    </xf>
    <xf numFmtId="5" fontId="9" fillId="0" borderId="0" xfId="45" applyNumberFormat="1" applyFont="1" applyBorder="1" applyAlignment="1" applyProtection="1">
      <alignment horizontal="center" vertical="center"/>
      <protection/>
    </xf>
    <xf numFmtId="5" fontId="9" fillId="0" borderId="0" xfId="45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top" wrapText="1"/>
      <protection/>
    </xf>
    <xf numFmtId="44" fontId="9" fillId="0" borderId="0" xfId="45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top" wrapText="1"/>
      <protection/>
    </xf>
    <xf numFmtId="14" fontId="9" fillId="33" borderId="11" xfId="0" applyNumberFormat="1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>
      <alignment horizontal="left"/>
    </xf>
    <xf numFmtId="0" fontId="0" fillId="0" borderId="23" xfId="0" applyBorder="1" applyAlignment="1">
      <alignment/>
    </xf>
    <xf numFmtId="0" fontId="9" fillId="0" borderId="0" xfId="0" applyFont="1" applyFill="1" applyBorder="1" applyAlignment="1">
      <alignment horizontal="center"/>
    </xf>
    <xf numFmtId="14" fontId="9" fillId="0" borderId="0" xfId="0" applyNumberFormat="1" applyFont="1" applyFill="1" applyBorder="1" applyAlignment="1" applyProtection="1">
      <alignment horizontal="center"/>
      <protection locked="0"/>
    </xf>
    <xf numFmtId="0" fontId="14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9" fillId="33" borderId="13" xfId="0" applyFont="1" applyFill="1" applyBorder="1" applyAlignment="1" applyProtection="1">
      <alignment horizontal="center"/>
      <protection locked="0"/>
    </xf>
    <xf numFmtId="0" fontId="19" fillId="0" borderId="15" xfId="0" applyFont="1" applyBorder="1" applyAlignment="1">
      <alignment/>
    </xf>
    <xf numFmtId="0" fontId="9" fillId="34" borderId="11" xfId="0" applyFont="1" applyFill="1" applyBorder="1" applyAlignment="1" applyProtection="1">
      <alignment horizontal="left" vertical="top"/>
      <protection locked="0"/>
    </xf>
    <xf numFmtId="1" fontId="9" fillId="34" borderId="11" xfId="0" applyNumberFormat="1" applyFont="1" applyFill="1" applyBorder="1" applyAlignment="1" applyProtection="1">
      <alignment horizontal="center" vertical="top" wrapText="1"/>
      <protection locked="0"/>
    </xf>
    <xf numFmtId="0" fontId="9" fillId="0" borderId="14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/>
    </xf>
    <xf numFmtId="0" fontId="4" fillId="0" borderId="0" xfId="0" applyFont="1" applyAlignment="1" quotePrefix="1">
      <alignment horizontal="left"/>
    </xf>
    <xf numFmtId="0" fontId="33" fillId="0" borderId="0" xfId="0" applyFont="1" applyAlignment="1" quotePrefix="1">
      <alignment horizontal="left"/>
    </xf>
    <xf numFmtId="44" fontId="14" fillId="0" borderId="11" xfId="0" applyNumberFormat="1" applyFont="1" applyFill="1" applyBorder="1" applyAlignment="1" applyProtection="1">
      <alignment/>
      <protection/>
    </xf>
    <xf numFmtId="44" fontId="14" fillId="0" borderId="0" xfId="45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/>
    </xf>
    <xf numFmtId="0" fontId="9" fillId="0" borderId="0" xfId="0" applyFont="1" applyBorder="1" applyAlignment="1">
      <alignment horizontal="center" vertical="top" wrapText="1"/>
    </xf>
    <xf numFmtId="44" fontId="35" fillId="0" borderId="0" xfId="45" applyFont="1" applyBorder="1" applyAlignment="1">
      <alignment horizontal="left" vertical="top" wrapText="1"/>
    </xf>
    <xf numFmtId="0" fontId="11" fillId="0" borderId="11" xfId="0" applyFont="1" applyBorder="1" applyAlignment="1" applyProtection="1">
      <alignment horizontal="left" vertical="top" wrapText="1"/>
      <protection/>
    </xf>
    <xf numFmtId="44" fontId="9" fillId="0" borderId="11" xfId="45" applyFont="1" applyFill="1" applyBorder="1" applyAlignment="1" applyProtection="1">
      <alignment horizontal="center" vertical="top" wrapText="1"/>
      <protection/>
    </xf>
    <xf numFmtId="5" fontId="9" fillId="0" borderId="11" xfId="45" applyNumberFormat="1" applyFont="1" applyBorder="1" applyAlignment="1" applyProtection="1">
      <alignment horizontal="center" vertical="top" wrapText="1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13" xfId="0" applyFont="1" applyBorder="1" applyAlignment="1">
      <alignment horizontal="left"/>
    </xf>
    <xf numFmtId="0" fontId="0" fillId="0" borderId="16" xfId="0" applyBorder="1" applyAlignment="1">
      <alignment/>
    </xf>
    <xf numFmtId="44" fontId="9" fillId="33" borderId="11" xfId="58" applyFont="1" applyFill="1" applyBorder="1" applyAlignment="1" applyProtection="1">
      <alignment horizontal="center" vertical="top"/>
      <protection locked="0"/>
    </xf>
    <xf numFmtId="44" fontId="9" fillId="0" borderId="11" xfId="58" applyFont="1" applyFill="1" applyBorder="1" applyAlignment="1" applyProtection="1">
      <alignment horizontal="center" vertical="top"/>
      <protection hidden="1"/>
    </xf>
    <xf numFmtId="1" fontId="9" fillId="0" borderId="21" xfId="0" applyNumberFormat="1" applyFont="1" applyFill="1" applyBorder="1" applyAlignment="1" applyProtection="1">
      <alignment horizontal="center" vertical="top" wrapText="1"/>
      <protection hidden="1"/>
    </xf>
    <xf numFmtId="167" fontId="9" fillId="0" borderId="17" xfId="0" applyNumberFormat="1" applyFont="1" applyBorder="1" applyAlignment="1" applyProtection="1">
      <alignment horizontal="center" vertical="top" wrapText="1"/>
      <protection/>
    </xf>
    <xf numFmtId="0" fontId="9" fillId="0" borderId="13" xfId="0" applyFont="1" applyFill="1" applyBorder="1" applyAlignment="1" applyProtection="1">
      <alignment horizontal="left" vertical="top"/>
      <protection hidden="1"/>
    </xf>
    <xf numFmtId="1" fontId="9" fillId="0" borderId="17" xfId="0" applyNumberFormat="1" applyFont="1" applyFill="1" applyBorder="1" applyAlignment="1" applyProtection="1">
      <alignment horizontal="center" vertical="top" wrapText="1"/>
      <protection hidden="1"/>
    </xf>
    <xf numFmtId="0" fontId="9" fillId="0" borderId="14" xfId="0" applyFont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36" fillId="0" borderId="10" xfId="0" applyFont="1" applyBorder="1" applyAlignment="1">
      <alignment horizontal="right"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5" fontId="14" fillId="0" borderId="11" xfId="45" applyNumberFormat="1" applyFont="1" applyFill="1" applyBorder="1" applyAlignment="1" applyProtection="1">
      <alignment/>
      <protection/>
    </xf>
    <xf numFmtId="2" fontId="9" fillId="0" borderId="11" xfId="0" applyNumberFormat="1" applyFont="1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 horizontal="left"/>
      <protection locked="0"/>
    </xf>
    <xf numFmtId="0" fontId="0" fillId="33" borderId="17" xfId="0" applyFill="1" applyBorder="1" applyAlignment="1" applyProtection="1">
      <alignment horizontal="left"/>
      <protection locked="0"/>
    </xf>
    <xf numFmtId="0" fontId="0" fillId="33" borderId="15" xfId="0" applyFill="1" applyBorder="1" applyAlignment="1" applyProtection="1">
      <alignment horizontal="left"/>
      <protection locked="0"/>
    </xf>
    <xf numFmtId="0" fontId="0" fillId="33" borderId="18" xfId="0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0" fillId="33" borderId="19" xfId="0" applyFill="1" applyBorder="1" applyAlignment="1" applyProtection="1">
      <alignment horizontal="left"/>
      <protection locked="0"/>
    </xf>
    <xf numFmtId="0" fontId="0" fillId="33" borderId="20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23" xfId="0" applyFill="1" applyBorder="1" applyAlignment="1" applyProtection="1">
      <alignment horizontal="left"/>
      <protection locked="0"/>
    </xf>
    <xf numFmtId="0" fontId="11" fillId="0" borderId="14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0" fillId="33" borderId="10" xfId="0" applyFill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 vertical="top" wrapText="1"/>
      <protection/>
    </xf>
    <xf numFmtId="0" fontId="11" fillId="0" borderId="17" xfId="0" applyFont="1" applyBorder="1" applyAlignment="1" applyProtection="1">
      <alignment horizontal="left" vertical="top" wrapText="1"/>
      <protection/>
    </xf>
    <xf numFmtId="0" fontId="11" fillId="0" borderId="13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27" fillId="33" borderId="10" xfId="0" applyFont="1" applyFill="1" applyBorder="1" applyAlignment="1" applyProtection="1">
      <alignment horizontal="center"/>
      <protection locked="0"/>
    </xf>
    <xf numFmtId="5" fontId="9" fillId="0" borderId="21" xfId="45" applyNumberFormat="1" applyFont="1" applyBorder="1" applyAlignment="1">
      <alignment horizontal="center" vertical="center"/>
    </xf>
    <xf numFmtId="5" fontId="9" fillId="0" borderId="22" xfId="45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11" fillId="0" borderId="13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9" fillId="33" borderId="21" xfId="0" applyFont="1" applyFill="1" applyBorder="1" applyAlignment="1" applyProtection="1">
      <alignment horizontal="center" vertical="center" wrapText="1"/>
      <protection locked="0"/>
    </xf>
    <xf numFmtId="0" fontId="9" fillId="33" borderId="22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9" fillId="33" borderId="16" xfId="0" applyFont="1" applyFill="1" applyBorder="1" applyAlignment="1" applyProtection="1">
      <alignment horizontal="left"/>
      <protection locked="0"/>
    </xf>
    <xf numFmtId="0" fontId="9" fillId="33" borderId="12" xfId="0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 wrapText="1"/>
    </xf>
    <xf numFmtId="44" fontId="9" fillId="0" borderId="11" xfId="45" applyFont="1" applyFill="1" applyBorder="1" applyAlignment="1" applyProtection="1">
      <alignment horizontal="center" vertical="top" wrapText="1"/>
      <protection/>
    </xf>
    <xf numFmtId="0" fontId="11" fillId="0" borderId="2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9" fillId="0" borderId="11" xfId="0" applyFont="1" applyBorder="1" applyAlignment="1" applyProtection="1">
      <alignment horizontal="left" vertical="top" wrapText="1"/>
      <protection/>
    </xf>
    <xf numFmtId="0" fontId="9" fillId="0" borderId="13" xfId="0" applyFont="1" applyBorder="1" applyAlignment="1" applyProtection="1">
      <alignment horizontal="left" vertical="top" wrapText="1"/>
      <protection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left" vertical="top" wrapText="1"/>
      <protection/>
    </xf>
    <xf numFmtId="0" fontId="17" fillId="0" borderId="12" xfId="0" applyFont="1" applyBorder="1" applyAlignment="1" applyProtection="1">
      <alignment horizontal="left" vertical="top" wrapText="1"/>
      <protection/>
    </xf>
    <xf numFmtId="0" fontId="8" fillId="0" borderId="14" xfId="0" applyFont="1" applyBorder="1" applyAlignment="1" applyProtection="1">
      <alignment horizontal="left" vertical="top" wrapText="1"/>
      <protection/>
    </xf>
    <xf numFmtId="0" fontId="8" fillId="0" borderId="15" xfId="0" applyFont="1" applyBorder="1" applyAlignment="1" applyProtection="1">
      <alignment horizontal="left" vertical="top" wrapText="1"/>
      <protection/>
    </xf>
    <xf numFmtId="0" fontId="8" fillId="0" borderId="13" xfId="0" applyFont="1" applyBorder="1" applyAlignment="1" applyProtection="1">
      <alignment wrapText="1"/>
      <protection/>
    </xf>
    <xf numFmtId="0" fontId="28" fillId="0" borderId="12" xfId="0" applyFont="1" applyBorder="1" applyAlignment="1">
      <alignment/>
    </xf>
    <xf numFmtId="0" fontId="9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5" fontId="9" fillId="0" borderId="21" xfId="45" applyNumberFormat="1" applyFont="1" applyBorder="1" applyAlignment="1" applyProtection="1">
      <alignment horizontal="center" vertical="center"/>
      <protection/>
    </xf>
    <xf numFmtId="5" fontId="9" fillId="0" borderId="22" xfId="45" applyNumberFormat="1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left" vertical="top" wrapText="1"/>
      <protection/>
    </xf>
    <xf numFmtId="0" fontId="12" fillId="0" borderId="16" xfId="0" applyFont="1" applyBorder="1" applyAlignment="1" applyProtection="1">
      <alignment horizontal="left" vertical="top" wrapText="1"/>
      <protection/>
    </xf>
    <xf numFmtId="0" fontId="12" fillId="0" borderId="12" xfId="0" applyFont="1" applyBorder="1" applyAlignment="1" applyProtection="1">
      <alignment horizontal="left" vertical="top" wrapText="1"/>
      <protection/>
    </xf>
    <xf numFmtId="0" fontId="12" fillId="0" borderId="11" xfId="0" applyFont="1" applyBorder="1" applyAlignment="1" applyProtection="1">
      <alignment horizontal="left" vertical="top" wrapText="1"/>
      <protection/>
    </xf>
    <xf numFmtId="0" fontId="11" fillId="0" borderId="11" xfId="0" applyFont="1" applyBorder="1" applyAlignment="1" applyProtection="1">
      <alignment horizontal="left" vertical="top" wrapText="1"/>
      <protection/>
    </xf>
    <xf numFmtId="0" fontId="9" fillId="0" borderId="14" xfId="0" applyFont="1" applyFill="1" applyBorder="1" applyAlignment="1" applyProtection="1">
      <alignment horizontal="left"/>
      <protection locked="0"/>
    </xf>
    <xf numFmtId="0" fontId="9" fillId="0" borderId="17" xfId="0" applyFont="1" applyFill="1" applyBorder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left"/>
      <protection locked="0"/>
    </xf>
    <xf numFmtId="0" fontId="9" fillId="0" borderId="18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11" fillId="0" borderId="11" xfId="0" applyFont="1" applyBorder="1" applyAlignment="1">
      <alignment horizontal="left" vertical="top" wrapText="1"/>
    </xf>
    <xf numFmtId="0" fontId="9" fillId="0" borderId="20" xfId="0" applyFont="1" applyFill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 horizontal="left"/>
      <protection locked="0"/>
    </xf>
    <xf numFmtId="0" fontId="9" fillId="0" borderId="23" xfId="0" applyFont="1" applyFill="1" applyBorder="1" applyAlignment="1" applyProtection="1">
      <alignment horizontal="left"/>
      <protection locked="0"/>
    </xf>
    <xf numFmtId="0" fontId="9" fillId="0" borderId="16" xfId="0" applyFont="1" applyFill="1" applyBorder="1" applyAlignment="1" applyProtection="1">
      <alignment horizontal="left" vertical="top"/>
      <protection/>
    </xf>
    <xf numFmtId="0" fontId="9" fillId="0" borderId="12" xfId="0" applyFont="1" applyFill="1" applyBorder="1" applyAlignment="1" applyProtection="1">
      <alignment horizontal="left" vertical="top"/>
      <protection/>
    </xf>
    <xf numFmtId="0" fontId="11" fillId="0" borderId="20" xfId="0" applyFont="1" applyBorder="1" applyAlignment="1" applyProtection="1">
      <alignment horizontal="left" vertical="top" wrapText="1"/>
      <protection/>
    </xf>
    <xf numFmtId="0" fontId="11" fillId="0" borderId="10" xfId="0" applyFont="1" applyBorder="1" applyAlignment="1" applyProtection="1">
      <alignment horizontal="left" vertical="top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34</xdr:row>
      <xdr:rowOff>152400</xdr:rowOff>
    </xdr:from>
    <xdr:to>
      <xdr:col>2</xdr:col>
      <xdr:colOff>285750</xdr:colOff>
      <xdr:row>34</xdr:row>
      <xdr:rowOff>152400</xdr:rowOff>
    </xdr:to>
    <xdr:sp>
      <xdr:nvSpPr>
        <xdr:cNvPr id="1" name="Line 7"/>
        <xdr:cNvSpPr>
          <a:spLocks/>
        </xdr:cNvSpPr>
      </xdr:nvSpPr>
      <xdr:spPr>
        <a:xfrm>
          <a:off x="876300" y="58864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39</xdr:row>
      <xdr:rowOff>152400</xdr:rowOff>
    </xdr:from>
    <xdr:to>
      <xdr:col>2</xdr:col>
      <xdr:colOff>285750</xdr:colOff>
      <xdr:row>39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76275" y="67151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4"/>
  <sheetViews>
    <sheetView zoomScalePageLayoutView="0" workbookViewId="0" topLeftCell="A10">
      <selection activeCell="C12" sqref="C12"/>
    </sheetView>
  </sheetViews>
  <sheetFormatPr defaultColWidth="11.421875" defaultRowHeight="12.75"/>
  <cols>
    <col min="1" max="1" width="2.28125" style="0" customWidth="1"/>
    <col min="9" max="9" width="17.28125" style="0" customWidth="1"/>
  </cols>
  <sheetData>
    <row r="1" spans="3:9" ht="15.75">
      <c r="C1" s="3" t="s">
        <v>176</v>
      </c>
      <c r="I1" s="129"/>
    </row>
    <row r="2" spans="3:9" ht="12.75">
      <c r="C2" s="155" t="s">
        <v>82</v>
      </c>
      <c r="I2" s="129"/>
    </row>
    <row r="3" spans="3:9" ht="9" customHeight="1">
      <c r="C3" s="214"/>
      <c r="I3" s="129"/>
    </row>
    <row r="4" spans="2:9" ht="12.75">
      <c r="B4" s="1"/>
      <c r="I4" s="20"/>
    </row>
    <row r="5" spans="2:9" ht="12.75">
      <c r="B5" s="77" t="s">
        <v>33</v>
      </c>
      <c r="C5" s="78"/>
      <c r="D5" s="78"/>
      <c r="E5" s="78"/>
      <c r="F5" s="78"/>
      <c r="G5" s="78"/>
      <c r="H5" s="78"/>
      <c r="I5" s="79"/>
    </row>
    <row r="6" spans="2:9" ht="12.75">
      <c r="B6" s="80" t="s">
        <v>125</v>
      </c>
      <c r="C6" s="6"/>
      <c r="D6" s="6"/>
      <c r="E6" s="6"/>
      <c r="F6" s="6"/>
      <c r="G6" s="89"/>
      <c r="H6" s="89"/>
      <c r="I6" s="81"/>
    </row>
    <row r="7" spans="2:9" ht="12.75">
      <c r="B7" s="80" t="s">
        <v>34</v>
      </c>
      <c r="C7" s="6"/>
      <c r="D7" s="6"/>
      <c r="E7" s="6"/>
      <c r="F7" s="6"/>
      <c r="G7" s="6"/>
      <c r="H7" s="6"/>
      <c r="I7" s="81"/>
    </row>
    <row r="8" spans="2:9" ht="12.75">
      <c r="B8" s="80" t="s">
        <v>136</v>
      </c>
      <c r="C8" s="6"/>
      <c r="D8" s="6"/>
      <c r="E8" s="6"/>
      <c r="F8" s="6"/>
      <c r="G8" s="6"/>
      <c r="H8" s="6"/>
      <c r="I8" s="81"/>
    </row>
    <row r="9" spans="2:9" ht="12.75">
      <c r="B9" s="82" t="s">
        <v>35</v>
      </c>
      <c r="C9" s="4"/>
      <c r="D9" s="4"/>
      <c r="E9" s="4"/>
      <c r="F9" s="4"/>
      <c r="G9" s="4"/>
      <c r="H9" s="121"/>
      <c r="I9" s="164"/>
    </row>
    <row r="10" spans="2:9" ht="12.75">
      <c r="B10" s="157"/>
      <c r="C10" s="6"/>
      <c r="D10" s="6"/>
      <c r="E10" s="6"/>
      <c r="F10" s="6"/>
      <c r="G10" s="6"/>
      <c r="H10" s="158"/>
      <c r="I10" s="163"/>
    </row>
    <row r="11" spans="2:10" ht="12.75">
      <c r="B11" s="159" t="s">
        <v>126</v>
      </c>
      <c r="D11" s="6"/>
      <c r="E11" s="6"/>
      <c r="F11" s="6"/>
      <c r="G11" s="6"/>
      <c r="H11" s="6"/>
      <c r="I11" s="6"/>
      <c r="J11" s="6"/>
    </row>
    <row r="12" spans="2:3" ht="12.75">
      <c r="B12" s="161" t="s">
        <v>127</v>
      </c>
      <c r="C12" s="200">
        <v>41640</v>
      </c>
    </row>
    <row r="13" spans="2:3" ht="12.75">
      <c r="B13" s="203"/>
      <c r="C13" s="204"/>
    </row>
    <row r="14" spans="2:9" ht="12.75">
      <c r="B14" s="205" t="s">
        <v>140</v>
      </c>
      <c r="C14" s="207"/>
      <c r="D14" s="207"/>
      <c r="E14" s="209"/>
      <c r="F14" s="78"/>
      <c r="G14" s="78"/>
      <c r="H14" s="78"/>
      <c r="I14" s="79"/>
    </row>
    <row r="15" spans="2:9" ht="12.75">
      <c r="B15" s="206" t="s">
        <v>83</v>
      </c>
      <c r="C15" s="77" t="s">
        <v>135</v>
      </c>
      <c r="D15" s="78"/>
      <c r="E15" s="78"/>
      <c r="F15" s="78"/>
      <c r="G15" s="78"/>
      <c r="H15" s="78"/>
      <c r="I15" s="79"/>
    </row>
    <row r="16" spans="2:9" ht="12.75">
      <c r="B16" s="208">
        <v>391</v>
      </c>
      <c r="C16" s="82"/>
      <c r="D16" s="4"/>
      <c r="E16" s="4"/>
      <c r="F16" s="4"/>
      <c r="G16" s="4"/>
      <c r="H16" s="4"/>
      <c r="I16" s="202"/>
    </row>
    <row r="17" spans="2:9" ht="12.75">
      <c r="B17" s="241">
        <f>ROUND(0.023*B16,2)</f>
        <v>8.99</v>
      </c>
      <c r="C17" s="226" t="s">
        <v>163</v>
      </c>
      <c r="D17" s="227"/>
      <c r="E17" s="227"/>
      <c r="F17" s="227"/>
      <c r="G17" s="227"/>
      <c r="H17" s="227"/>
      <c r="I17" s="179"/>
    </row>
    <row r="18" ht="12.75">
      <c r="C18" s="6"/>
    </row>
    <row r="19" spans="2:9" ht="12.75">
      <c r="B19" s="160" t="s">
        <v>84</v>
      </c>
      <c r="C19" s="77" t="s">
        <v>137</v>
      </c>
      <c r="D19" s="78"/>
      <c r="E19" s="78"/>
      <c r="F19" s="78"/>
      <c r="G19" s="78"/>
      <c r="H19" s="78"/>
      <c r="I19" s="79"/>
    </row>
    <row r="20" spans="2:9" ht="12.75">
      <c r="B20" s="162">
        <v>353</v>
      </c>
      <c r="C20" s="201" t="s">
        <v>134</v>
      </c>
      <c r="D20" s="4"/>
      <c r="E20" s="4"/>
      <c r="F20" s="4"/>
      <c r="G20" s="4"/>
      <c r="H20" s="4"/>
      <c r="I20" s="202"/>
    </row>
    <row r="21" spans="2:9" ht="12.75">
      <c r="B21" s="241">
        <f>ROUND(0.023*B20,2)</f>
        <v>8.12</v>
      </c>
      <c r="C21" s="226" t="s">
        <v>163</v>
      </c>
      <c r="D21" s="227"/>
      <c r="E21" s="227"/>
      <c r="F21" s="227"/>
      <c r="G21" s="227"/>
      <c r="H21" s="227"/>
      <c r="I21" s="179"/>
    </row>
    <row r="23" spans="2:9" ht="12.75">
      <c r="B23" s="160" t="s">
        <v>142</v>
      </c>
      <c r="C23" s="77" t="s">
        <v>128</v>
      </c>
      <c r="D23" s="78"/>
      <c r="E23" s="78"/>
      <c r="F23" s="78"/>
      <c r="G23" s="78"/>
      <c r="H23" s="78"/>
      <c r="I23" s="79"/>
    </row>
    <row r="24" spans="2:9" ht="12.75">
      <c r="B24" s="162">
        <v>313</v>
      </c>
      <c r="C24" s="201" t="s">
        <v>133</v>
      </c>
      <c r="D24" s="4"/>
      <c r="E24" s="4"/>
      <c r="F24" s="4"/>
      <c r="G24" s="4"/>
      <c r="H24" s="4"/>
      <c r="I24" s="202"/>
    </row>
    <row r="25" spans="2:9" ht="12.75">
      <c r="B25" s="241">
        <f>ROUND(0.023*B24,2)</f>
        <v>7.2</v>
      </c>
      <c r="C25" s="226" t="s">
        <v>163</v>
      </c>
      <c r="D25" s="227"/>
      <c r="E25" s="227"/>
      <c r="F25" s="227"/>
      <c r="G25" s="227"/>
      <c r="H25" s="227"/>
      <c r="I25" s="179"/>
    </row>
    <row r="27" spans="2:9" ht="12.75">
      <c r="B27" s="212" t="s">
        <v>85</v>
      </c>
      <c r="C27" s="77" t="s">
        <v>155</v>
      </c>
      <c r="D27" s="78"/>
      <c r="E27" s="78"/>
      <c r="F27" s="78"/>
      <c r="G27" s="78"/>
      <c r="H27" s="78"/>
      <c r="I27" s="79"/>
    </row>
    <row r="28" spans="2:9" ht="12.75">
      <c r="B28" s="208">
        <v>296</v>
      </c>
      <c r="C28" s="213" t="s">
        <v>156</v>
      </c>
      <c r="D28" s="6"/>
      <c r="E28" s="6"/>
      <c r="F28" s="6"/>
      <c r="G28" s="6"/>
      <c r="H28" s="6"/>
      <c r="I28" s="81"/>
    </row>
    <row r="29" spans="2:9" ht="12.75">
      <c r="B29" s="225"/>
      <c r="C29" s="80" t="s">
        <v>157</v>
      </c>
      <c r="D29" s="6"/>
      <c r="E29" s="6"/>
      <c r="F29" s="6"/>
      <c r="G29" s="6"/>
      <c r="H29" s="6"/>
      <c r="I29" s="81"/>
    </row>
    <row r="30" spans="3:9" ht="12.75">
      <c r="C30" s="201" t="s">
        <v>158</v>
      </c>
      <c r="D30" s="4"/>
      <c r="E30" s="4"/>
      <c r="F30" s="4"/>
      <c r="G30" s="4"/>
      <c r="H30" s="4"/>
      <c r="I30" s="202"/>
    </row>
    <row r="31" spans="2:9" ht="12.75">
      <c r="B31" s="241">
        <f>ROUND(0.014*B28,2)</f>
        <v>4.14</v>
      </c>
      <c r="C31" s="226" t="s">
        <v>163</v>
      </c>
      <c r="D31" s="227"/>
      <c r="E31" s="227"/>
      <c r="F31" s="227"/>
      <c r="G31" s="227"/>
      <c r="H31" s="227"/>
      <c r="I31" s="179"/>
    </row>
    <row r="33" spans="2:9" ht="12.75">
      <c r="B33" s="161" t="s">
        <v>86</v>
      </c>
      <c r="C33" s="77" t="s">
        <v>130</v>
      </c>
      <c r="D33" s="78"/>
      <c r="E33" s="78"/>
      <c r="F33" s="78"/>
      <c r="G33" s="78"/>
      <c r="H33" s="78"/>
      <c r="I33" s="79"/>
    </row>
    <row r="34" spans="2:9" ht="12.75">
      <c r="B34" s="162">
        <v>261</v>
      </c>
      <c r="C34" s="201" t="s">
        <v>132</v>
      </c>
      <c r="D34" s="4"/>
      <c r="E34" s="4"/>
      <c r="F34" s="4"/>
      <c r="G34" s="4"/>
      <c r="H34" s="4"/>
      <c r="I34" s="202"/>
    </row>
    <row r="35" spans="2:9" ht="12.75">
      <c r="B35" s="241">
        <f>ROUND(0.012*B34,2)</f>
        <v>3.13</v>
      </c>
      <c r="C35" s="226" t="s">
        <v>163</v>
      </c>
      <c r="D35" s="227"/>
      <c r="E35" s="227"/>
      <c r="F35" s="227"/>
      <c r="G35" s="227"/>
      <c r="H35" s="227"/>
      <c r="I35" s="179"/>
    </row>
    <row r="37" spans="2:9" ht="12.75">
      <c r="B37" s="160" t="s">
        <v>87</v>
      </c>
      <c r="C37" s="77" t="s">
        <v>129</v>
      </c>
      <c r="D37" s="78"/>
      <c r="E37" s="78"/>
      <c r="F37" s="78"/>
      <c r="G37" s="78"/>
      <c r="H37" s="78"/>
      <c r="I37" s="79"/>
    </row>
    <row r="38" spans="2:9" ht="12.75">
      <c r="B38" s="162">
        <v>229</v>
      </c>
      <c r="C38" s="201" t="s">
        <v>131</v>
      </c>
      <c r="D38" s="4"/>
      <c r="E38" s="4"/>
      <c r="F38" s="4"/>
      <c r="G38" s="4"/>
      <c r="H38" s="4"/>
      <c r="I38" s="202"/>
    </row>
    <row r="39" spans="2:9" ht="12.75">
      <c r="B39" s="241">
        <f>ROUND(0.008*B38,2)</f>
        <v>1.83</v>
      </c>
      <c r="C39" s="226" t="s">
        <v>163</v>
      </c>
      <c r="D39" s="227"/>
      <c r="E39" s="227"/>
      <c r="F39" s="227"/>
      <c r="G39" s="227"/>
      <c r="H39" s="227"/>
      <c r="I39" s="179"/>
    </row>
    <row r="41" spans="4:9" ht="12.75">
      <c r="D41" s="21" t="s">
        <v>174</v>
      </c>
      <c r="E41" s="242"/>
      <c r="F41" s="243"/>
      <c r="G41" s="243"/>
      <c r="H41" s="243"/>
      <c r="I41" s="244"/>
    </row>
    <row r="42" spans="4:9" ht="12.75">
      <c r="D42" s="21" t="s">
        <v>173</v>
      </c>
      <c r="E42" s="245"/>
      <c r="F42" s="246"/>
      <c r="G42" s="246"/>
      <c r="H42" s="246"/>
      <c r="I42" s="247"/>
    </row>
    <row r="43" spans="4:9" ht="12.75">
      <c r="D43" s="21" t="s">
        <v>172</v>
      </c>
      <c r="E43" s="245"/>
      <c r="F43" s="246"/>
      <c r="G43" s="246"/>
      <c r="H43" s="246"/>
      <c r="I43" s="247"/>
    </row>
    <row r="44" spans="4:9" ht="12.75">
      <c r="D44" s="21" t="s">
        <v>171</v>
      </c>
      <c r="E44" s="248"/>
      <c r="F44" s="249"/>
      <c r="G44" s="249"/>
      <c r="H44" s="249"/>
      <c r="I44" s="250"/>
    </row>
  </sheetData>
  <sheetProtection password="DAC9" sheet="1" selectLockedCells="1"/>
  <mergeCells count="4">
    <mergeCell ref="E41:I41"/>
    <mergeCell ref="E42:I42"/>
    <mergeCell ref="E43:I43"/>
    <mergeCell ref="E44:I4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I81"/>
  <sheetViews>
    <sheetView tabSelected="1" zoomScalePageLayoutView="0" workbookViewId="0" topLeftCell="A5">
      <selection activeCell="I5" sqref="I5"/>
    </sheetView>
  </sheetViews>
  <sheetFormatPr defaultColWidth="11.421875" defaultRowHeight="12.75"/>
  <cols>
    <col min="1" max="1" width="1.421875" style="0" customWidth="1"/>
    <col min="3" max="3" width="23.00390625" style="0" customWidth="1"/>
    <col min="4" max="4" width="10.57421875" style="0" customWidth="1"/>
    <col min="5" max="5" width="12.00390625" style="0" customWidth="1"/>
    <col min="7" max="8" width="10.421875" style="0" customWidth="1"/>
    <col min="9" max="9" width="9.28125" style="0" customWidth="1"/>
  </cols>
  <sheetData>
    <row r="1" ht="14.25" customHeight="1">
      <c r="C1" s="3" t="s">
        <v>178</v>
      </c>
    </row>
    <row r="2" ht="14.25" customHeight="1">
      <c r="C2" s="155" t="s">
        <v>82</v>
      </c>
    </row>
    <row r="3" ht="10.5" customHeight="1">
      <c r="C3" s="214"/>
    </row>
    <row r="4" ht="3" customHeight="1"/>
    <row r="5" spans="2:9" ht="15.75">
      <c r="B5" s="166" t="s">
        <v>88</v>
      </c>
      <c r="C5" s="6"/>
      <c r="D5" s="165"/>
      <c r="E5" s="163"/>
      <c r="F5" s="163"/>
      <c r="G5" s="163"/>
      <c r="H5" s="163"/>
      <c r="I5" s="163"/>
    </row>
    <row r="6" ht="3.75" customHeight="1">
      <c r="B6" s="73"/>
    </row>
    <row r="7" spans="2:8" ht="15">
      <c r="B7" s="2" t="s">
        <v>1</v>
      </c>
      <c r="C7" s="260" t="s">
        <v>67</v>
      </c>
      <c r="D7" s="260"/>
      <c r="E7" t="s">
        <v>0</v>
      </c>
      <c r="F7" s="254"/>
      <c r="G7" s="254"/>
      <c r="H7" s="254"/>
    </row>
    <row r="8" ht="3" customHeight="1"/>
    <row r="9" ht="12" customHeight="1">
      <c r="B9" s="167" t="s">
        <v>143</v>
      </c>
    </row>
    <row r="10" ht="13.5" customHeight="1">
      <c r="B10" s="167" t="s">
        <v>144</v>
      </c>
    </row>
    <row r="11" spans="2:9" ht="39.75" customHeight="1">
      <c r="B11" s="12" t="s">
        <v>2</v>
      </c>
      <c r="C11" s="7" t="s">
        <v>18</v>
      </c>
      <c r="D11" s="12" t="s">
        <v>165</v>
      </c>
      <c r="E11" s="7" t="s">
        <v>124</v>
      </c>
      <c r="F11" s="7" t="s">
        <v>123</v>
      </c>
      <c r="G11" s="7" t="s">
        <v>141</v>
      </c>
      <c r="H11" s="7" t="s">
        <v>154</v>
      </c>
      <c r="I11" s="135" t="s">
        <v>8</v>
      </c>
    </row>
    <row r="12" spans="2:9" ht="12.75">
      <c r="B12" s="18">
        <v>1</v>
      </c>
      <c r="C12" s="90">
        <f>IF(C7="","",IF(C7="Hier Namen des Antragstellers","",C7))</f>
      </c>
      <c r="D12" s="16"/>
      <c r="E12" s="104">
        <f>IF(D12="","",IF(D13=0,Einleitung!B16,IF(D13=0,Einleitung!B16,IF(D13&gt;0,IF(D13&gt;=18,0,Einleitung!B16)))))</f>
      </c>
      <c r="F12" s="105">
        <f>IF(D12="","",IF(D13="","",IF((D13&lt;18),"",IF(D12&gt;=18,IF(D13&gt;=18,Einleitung!B20,"")))))</f>
      </c>
      <c r="G12" s="13" t="s">
        <v>12</v>
      </c>
      <c r="H12" s="13" t="s">
        <v>12</v>
      </c>
      <c r="I12" s="84">
        <f>SUM(E12:F12)</f>
        <v>0</v>
      </c>
    </row>
    <row r="13" spans="2:9" ht="12.75">
      <c r="B13" s="18">
        <v>2</v>
      </c>
      <c r="C13" s="210"/>
      <c r="D13" s="211"/>
      <c r="E13" s="13" t="s">
        <v>12</v>
      </c>
      <c r="F13" s="106">
        <f>IF(D13="","",IF(D13=0,"",IF(D13&gt;=18,Einleitung!B20,"")))</f>
      </c>
      <c r="G13" s="13" t="s">
        <v>12</v>
      </c>
      <c r="H13" s="224">
        <f>IF(D13="","",IF(D13=0,"",IF(D13&lt;15,"",IF(D13&gt;17,"",IF(D13&gt;=15,Einleitung!B28,"")))))</f>
      </c>
      <c r="I13" s="84">
        <f>SUM(F13:H13)</f>
        <v>0</v>
      </c>
    </row>
    <row r="14" spans="2:9" ht="12.75">
      <c r="B14" s="18">
        <v>3</v>
      </c>
      <c r="C14" s="91"/>
      <c r="D14" s="16"/>
      <c r="E14" s="13" t="s">
        <v>12</v>
      </c>
      <c r="F14" s="13" t="s">
        <v>12</v>
      </c>
      <c r="G14" s="106">
        <f>IF(D14="","",IF(D14=0,"",IF(D14&lt;15,"F!",IF(D14&lt;18,"",IF(D14&gt;=18,Einleitung!B24,"")))))</f>
      </c>
      <c r="H14" s="224">
        <f>IF(D14="","",IF(D14=0,"",IF(D14&gt;17,"",IF(D14&lt;15,"F!",IF(D14&gt;=15,Einleitung!B28,"")))))</f>
      </c>
      <c r="I14" s="84">
        <f>SUM(E14:H14)</f>
        <v>0</v>
      </c>
    </row>
    <row r="15" spans="2:9" ht="12.75">
      <c r="B15" s="18">
        <v>4</v>
      </c>
      <c r="C15" s="91"/>
      <c r="D15" s="16"/>
      <c r="E15" s="13" t="s">
        <v>12</v>
      </c>
      <c r="F15" s="13" t="s">
        <v>12</v>
      </c>
      <c r="G15" s="106">
        <f>IF(D15="","",IF(D15=0,"",IF(D15&lt;15,"F!",IF(D15&lt;18,"",IF(D15&gt;=18,Einleitung!B24,"")))))</f>
      </c>
      <c r="H15" s="224">
        <f>IF(D15="","",IF(D15=0,"",IF(D15&gt;17,"",IF(D15&lt;15,"F!",IF(D15&gt;=15,Einleitung!B28,"")))))</f>
      </c>
      <c r="I15" s="84">
        <f>SUM(E15:H15)</f>
        <v>0</v>
      </c>
    </row>
    <row r="16" spans="2:9" ht="3" customHeight="1">
      <c r="B16" s="168"/>
      <c r="C16" s="138"/>
      <c r="D16" s="139"/>
      <c r="E16" s="169"/>
      <c r="F16" s="169"/>
      <c r="G16" s="136"/>
      <c r="H16" s="122"/>
      <c r="I16" s="137"/>
    </row>
    <row r="17" spans="2:9" ht="27" customHeight="1">
      <c r="B17" s="12" t="s">
        <v>2</v>
      </c>
      <c r="C17" s="7" t="s">
        <v>19</v>
      </c>
      <c r="D17" s="12" t="s">
        <v>17</v>
      </c>
      <c r="E17" s="7" t="s">
        <v>98</v>
      </c>
      <c r="F17" s="7" t="s">
        <v>96</v>
      </c>
      <c r="G17" s="7" t="s">
        <v>97</v>
      </c>
      <c r="I17" s="135" t="s">
        <v>8</v>
      </c>
    </row>
    <row r="18" spans="2:9" ht="12.75">
      <c r="B18" s="18">
        <v>5</v>
      </c>
      <c r="C18" s="92"/>
      <c r="D18" s="16"/>
      <c r="E18" s="106">
        <f>IF(D18="","",IF(D18=0,"",IF(D18&lt;6,Einleitung!B38,"")))</f>
      </c>
      <c r="F18" s="106">
        <f>IF(D18="","",IF(D18=0,"",IF(AND(D18&lt;=13,D18&gt;=6),Einleitung!B34,"")))</f>
      </c>
      <c r="G18" s="106">
        <f>IF(D18="","",IF(D18=0,"",IF(D18&gt;=14,Einleitung!B28,"")))</f>
      </c>
      <c r="I18" s="120">
        <f>SUM(E18:G18)</f>
        <v>0</v>
      </c>
    </row>
    <row r="19" spans="2:9" ht="12.75">
      <c r="B19" s="18">
        <v>6</v>
      </c>
      <c r="C19" s="91"/>
      <c r="D19" s="16"/>
      <c r="E19" s="106">
        <f>IF(D19="","",IF(D19=0,"",IF(D19&lt;6,Einleitung!B38,"")))</f>
      </c>
      <c r="F19" s="106">
        <f>IF(D19="","",IF(D19=0,"",IF(AND(D19&lt;=13,D19&gt;=6),Einleitung!B34,"")))</f>
      </c>
      <c r="G19" s="106">
        <f>IF(D19="","",IF(D19=0,"",IF(D19&gt;=14,Einleitung!B28,"")))</f>
      </c>
      <c r="I19" s="84">
        <f>SUM(E19:G19)</f>
        <v>0</v>
      </c>
    </row>
    <row r="20" spans="2:9" ht="12.75">
      <c r="B20" s="18">
        <v>7</v>
      </c>
      <c r="C20" s="91"/>
      <c r="D20" s="16"/>
      <c r="E20" s="106">
        <f>IF(D20="","",IF(D20=0,"",IF(D20&lt;6,Einleitung!B38,"")))</f>
      </c>
      <c r="F20" s="106">
        <f>IF(D20="","",IF(D20=0,"",IF(AND(D20&lt;=13,D20&gt;=6),Einleitung!B34,"")))</f>
      </c>
      <c r="G20" s="106">
        <f>IF(D20="","",IF(D20=0,"",IF(D20&gt;=14,Einleitung!B28,"")))</f>
      </c>
      <c r="I20" s="84">
        <f>SUM(E20:G20)</f>
        <v>0</v>
      </c>
    </row>
    <row r="21" spans="2:9" ht="12.75">
      <c r="B21" s="18">
        <v>8</v>
      </c>
      <c r="C21" s="91"/>
      <c r="D21" s="16"/>
      <c r="E21" s="106">
        <f>IF(D21="","",IF(D21=0,"",IF(D21&lt;6,Einleitung!B38,"")))</f>
      </c>
      <c r="F21" s="106">
        <f>IF(D21="","",IF(D21=0,"",IF(AND(D21&lt;=13,D21&gt;=6),Einleitung!B34,"")))</f>
      </c>
      <c r="G21" s="106">
        <f>IF(D21="","",IF(D21=0,"",IF(D21&gt;=14,Einleitung!B28,"")))</f>
      </c>
      <c r="I21" s="84">
        <f>SUM(E21:G21)</f>
        <v>0</v>
      </c>
    </row>
    <row r="22" spans="2:9" ht="14.25">
      <c r="B22" s="5" t="s">
        <v>89</v>
      </c>
      <c r="C22" s="138"/>
      <c r="D22" s="139"/>
      <c r="E22" s="136"/>
      <c r="F22" s="136"/>
      <c r="G22" s="136"/>
      <c r="I22" s="137"/>
    </row>
    <row r="23" spans="2:9" ht="12.75">
      <c r="B23" s="141" t="s">
        <v>80</v>
      </c>
      <c r="C23" s="61" t="s">
        <v>90</v>
      </c>
      <c r="D23" s="142"/>
      <c r="E23" s="143"/>
      <c r="F23" s="143"/>
      <c r="G23" s="144"/>
      <c r="H23" s="32"/>
      <c r="I23" s="32"/>
    </row>
    <row r="24" spans="2:9" ht="25.5">
      <c r="B24" s="140"/>
      <c r="C24" s="172" t="s">
        <v>81</v>
      </c>
      <c r="D24" s="173"/>
      <c r="E24" s="174" t="s">
        <v>79</v>
      </c>
      <c r="F24" s="175" t="s">
        <v>78</v>
      </c>
      <c r="G24" s="176"/>
      <c r="H24" s="32"/>
      <c r="I24" s="145">
        <f>IF(D24="",0,D24*8.33)</f>
        <v>0</v>
      </c>
    </row>
    <row r="25" spans="2:9" ht="12.75">
      <c r="B25" s="140"/>
      <c r="C25" s="232" t="s">
        <v>170</v>
      </c>
      <c r="D25" s="227"/>
      <c r="E25" s="227"/>
      <c r="F25" s="179"/>
      <c r="G25" s="140"/>
      <c r="H25" s="232" t="s">
        <v>169</v>
      </c>
      <c r="I25" s="145">
        <f>IF(G25="",0,G25*3)</f>
        <v>0</v>
      </c>
    </row>
    <row r="26" spans="2:9" ht="12.75" customHeight="1">
      <c r="B26" s="170"/>
      <c r="C26" s="171" t="s">
        <v>139</v>
      </c>
      <c r="D26" s="177"/>
      <c r="E26" s="178"/>
      <c r="F26" s="178"/>
      <c r="G26" s="178"/>
      <c r="H26" s="179"/>
      <c r="I26" s="87">
        <v>0</v>
      </c>
    </row>
    <row r="27" spans="2:9" ht="12.75" customHeight="1">
      <c r="B27" s="170"/>
      <c r="C27" s="171" t="s">
        <v>138</v>
      </c>
      <c r="D27" s="177"/>
      <c r="E27" s="178"/>
      <c r="F27" s="178"/>
      <c r="G27" s="178"/>
      <c r="H27" s="179"/>
      <c r="I27" s="87">
        <v>0</v>
      </c>
    </row>
    <row r="28" spans="2:9" ht="12.75" customHeight="1">
      <c r="B28" s="170"/>
      <c r="C28" s="171" t="s">
        <v>159</v>
      </c>
      <c r="D28" s="177"/>
      <c r="E28" s="178"/>
      <c r="F28" s="178"/>
      <c r="G28" s="178"/>
      <c r="H28" s="179"/>
      <c r="I28" s="87">
        <v>0</v>
      </c>
    </row>
    <row r="29" spans="2:9" ht="12.75" customHeight="1">
      <c r="B29" s="170"/>
      <c r="C29" s="171" t="s">
        <v>164</v>
      </c>
      <c r="D29" s="177"/>
      <c r="E29" s="178"/>
      <c r="F29" s="178"/>
      <c r="G29" s="178"/>
      <c r="H29" s="179"/>
      <c r="I29" s="87">
        <v>0</v>
      </c>
    </row>
    <row r="30" spans="2:9" ht="6" customHeight="1">
      <c r="B30" s="93"/>
      <c r="C30" s="138"/>
      <c r="D30" s="139"/>
      <c r="E30" s="136"/>
      <c r="F30" s="136"/>
      <c r="G30" s="136"/>
      <c r="I30" s="137"/>
    </row>
    <row r="31" ht="12" customHeight="1">
      <c r="B31" s="5" t="s">
        <v>91</v>
      </c>
    </row>
    <row r="32" spans="2:7" ht="13.5">
      <c r="B32" s="12" t="s">
        <v>21</v>
      </c>
      <c r="C32" s="273" t="s">
        <v>3</v>
      </c>
      <c r="D32" s="274"/>
      <c r="E32" s="274"/>
      <c r="F32" s="12" t="s">
        <v>120</v>
      </c>
      <c r="G32" s="134" t="s">
        <v>8</v>
      </c>
    </row>
    <row r="33" spans="2:7" ht="14.25" customHeight="1">
      <c r="B33" s="15"/>
      <c r="C33" s="263" t="s">
        <v>20</v>
      </c>
      <c r="D33" s="263"/>
      <c r="E33" s="265"/>
      <c r="F33" s="112">
        <f>IF(B33=7,SUM(E21:G21),IF(B33=6,SUM(E19:G19),IF(B33=5,SUM(E18:G18),IF(B33=4,SUM(G15:G15),IF(B33=3,SUM(G14:G14),IF(B33=2,SUM(F13:G13),IF(B33=1,SUM(E12:F12),"")))))))</f>
      </c>
      <c r="G33" s="102">
        <f>IF(B33=7,SUM(E21:G21)*0.17,IF(B33=6,SUM(E19:G19)*0.17,IF(B33=5,SUM(E18:G18)*0.17,IF(B33=4,SUM(G15:H15)*0.17,IF(B33=3,SUM(G14:H14)*0.17,IF(B33=2,SUM(F13:H13)*0.17,IF(B33=1,SUM(E12:F12)*0.17,"")))))))</f>
      </c>
    </row>
    <row r="34" spans="2:7" ht="12.75" customHeight="1">
      <c r="B34" s="108"/>
      <c r="C34" s="277" t="s">
        <v>46</v>
      </c>
      <c r="D34" s="277"/>
      <c r="E34" s="278"/>
      <c r="F34" s="14" t="s">
        <v>121</v>
      </c>
      <c r="G34" s="102">
        <f>IF(B34&lt;&gt;0,Einleitung!B16*0.36,"")</f>
      </c>
    </row>
    <row r="35" spans="2:7" ht="13.5" customHeight="1">
      <c r="B35" s="275"/>
      <c r="C35" s="278" t="s">
        <v>49</v>
      </c>
      <c r="D35" s="279"/>
      <c r="E35" s="280"/>
      <c r="F35" s="271" t="s">
        <v>122</v>
      </c>
      <c r="G35" s="261">
        <f>IF(B35&lt;&gt;0,IF(Einleitung!B16*0.12*D36&gt;(Einleitung!B16*0.6),Einleitung!B16,Einleitung!B16*0.12*D36),"")</f>
      </c>
    </row>
    <row r="36" spans="2:7" ht="14.25" customHeight="1">
      <c r="B36" s="276"/>
      <c r="C36" s="98" t="s">
        <v>47</v>
      </c>
      <c r="D36" s="15"/>
      <c r="E36" s="98" t="s">
        <v>45</v>
      </c>
      <c r="F36" s="272"/>
      <c r="G36" s="262"/>
    </row>
    <row r="37" spans="2:7" ht="13.5" customHeight="1">
      <c r="B37" s="109"/>
      <c r="C37" s="263" t="s">
        <v>22</v>
      </c>
      <c r="D37" s="264"/>
      <c r="E37" s="265"/>
      <c r="F37" s="107">
        <f>IF(B37=4,SUM(#REF!),IF(B37=3,SUM(G14:G14),IF(B37=2,SUM(F13:G13),IF(B37=1,SUM(E12:F12),""))))</f>
      </c>
      <c r="G37" s="103">
        <f>IF(B37=4,SUM(G15:H15)*0.35,IF(B37=3,SUM(G14:H14)*0.35,IF(B37=2,SUM(F13:H13)*0.35,IF(B37=1,SUM(E12:F12)*0.35,""))))</f>
      </c>
    </row>
    <row r="38" spans="2:7" ht="14.25" customHeight="1">
      <c r="B38" s="15"/>
      <c r="C38" s="263" t="s">
        <v>5</v>
      </c>
      <c r="D38" s="263"/>
      <c r="E38" s="265"/>
      <c r="F38" s="19" t="s">
        <v>6</v>
      </c>
      <c r="G38" s="87">
        <v>0</v>
      </c>
    </row>
    <row r="39" spans="2:7" ht="14.25" customHeight="1">
      <c r="B39" s="15"/>
      <c r="C39" s="263" t="s">
        <v>153</v>
      </c>
      <c r="D39" s="263"/>
      <c r="E39" s="265"/>
      <c r="F39" s="19" t="s">
        <v>6</v>
      </c>
      <c r="G39" s="87">
        <v>0</v>
      </c>
    </row>
    <row r="40" spans="7:9" ht="14.25">
      <c r="G40" s="8"/>
      <c r="H40" s="8" t="s">
        <v>7</v>
      </c>
      <c r="I40" s="85">
        <f>IF(SUM(G33:G39)&gt;SUM(I12:I21),SUM(I12:I21),SUM(G33:G39))</f>
        <v>0</v>
      </c>
    </row>
    <row r="41" ht="3" customHeight="1">
      <c r="I41" s="86"/>
    </row>
    <row r="42" spans="2:9" ht="12.75" customHeight="1">
      <c r="B42" s="5" t="s">
        <v>99</v>
      </c>
      <c r="I42" s="86"/>
    </row>
    <row r="43" spans="2:9" ht="12.75" customHeight="1">
      <c r="B43" s="5" t="s">
        <v>168</v>
      </c>
      <c r="I43" s="87">
        <v>0</v>
      </c>
    </row>
    <row r="44" ht="2.25" customHeight="1">
      <c r="I44" s="88"/>
    </row>
    <row r="45" spans="2:9" ht="13.5" customHeight="1">
      <c r="B45" s="5" t="s">
        <v>167</v>
      </c>
      <c r="I45" s="87">
        <v>0</v>
      </c>
    </row>
    <row r="46" ht="2.25" customHeight="1">
      <c r="I46" s="88"/>
    </row>
    <row r="47" spans="2:9" ht="12" customHeight="1">
      <c r="B47" s="5" t="s">
        <v>147</v>
      </c>
      <c r="F47" s="218"/>
      <c r="G47" s="148" t="s">
        <v>148</v>
      </c>
      <c r="I47" s="216">
        <f>IF(I12=0,0,IF(COUNTA(F47)&gt;0,ROUND((E12*0.023),2)+ROUND((F12*0.023),2)+ROUND((F13*0.023),2)+ROUND((SUM(G14:G15)*0.023)+(SUM(H13:H15)*0.014)+(SUM(E18:E21)*0.008)+(SUM(F18:F21)*0.012)+(SUM(G18:G21)*0.014),2),0))</f>
        <v>0</v>
      </c>
    </row>
    <row r="48" ht="3" customHeight="1"/>
    <row r="49" ht="14.25">
      <c r="B49" s="83" t="s">
        <v>100</v>
      </c>
    </row>
    <row r="50" ht="12.75">
      <c r="B50" s="93" t="s">
        <v>26</v>
      </c>
    </row>
    <row r="51" spans="2:9" ht="3.75" customHeight="1">
      <c r="B51" s="116"/>
      <c r="C51" s="117"/>
      <c r="D51" s="115"/>
      <c r="E51" s="115"/>
      <c r="F51" s="115"/>
      <c r="G51" s="115"/>
      <c r="H51" s="115"/>
      <c r="I51" s="115"/>
    </row>
    <row r="52" spans="2:9" ht="12.75" customHeight="1">
      <c r="B52" s="9"/>
      <c r="C52" s="9"/>
      <c r="D52" s="9"/>
      <c r="F52" s="12" t="s">
        <v>27</v>
      </c>
      <c r="G52" s="12" t="s">
        <v>28</v>
      </c>
      <c r="H52" s="95" t="s">
        <v>29</v>
      </c>
      <c r="I52" s="96" t="s">
        <v>30</v>
      </c>
    </row>
    <row r="53" spans="2:9" ht="12.75" customHeight="1">
      <c r="B53" s="268" t="s">
        <v>76</v>
      </c>
      <c r="C53" s="269"/>
      <c r="D53" s="269"/>
      <c r="E53" s="270"/>
      <c r="F53" s="130">
        <v>0</v>
      </c>
      <c r="G53" s="130">
        <v>0</v>
      </c>
      <c r="H53" s="130">
        <v>0</v>
      </c>
      <c r="I53" s="130">
        <v>0</v>
      </c>
    </row>
    <row r="54" spans="2:9" ht="12.75" customHeight="1">
      <c r="B54" s="268" t="s">
        <v>162</v>
      </c>
      <c r="C54" s="269"/>
      <c r="D54" s="269"/>
      <c r="E54" s="270"/>
      <c r="F54" s="130">
        <v>0</v>
      </c>
      <c r="G54" s="130">
        <v>0</v>
      </c>
      <c r="H54" s="130">
        <v>0</v>
      </c>
      <c r="I54" s="130">
        <v>0</v>
      </c>
    </row>
    <row r="55" spans="2:9" ht="3.75" customHeight="1">
      <c r="B55" s="123"/>
      <c r="C55" s="123"/>
      <c r="D55" s="123"/>
      <c r="E55" s="123"/>
      <c r="F55" s="220">
        <f>IF(F57=0,0,IF(F57=100,400,200))</f>
        <v>400</v>
      </c>
      <c r="G55" s="220">
        <f>IF(G57=0,0,IF(G57=100,400,200))</f>
        <v>400</v>
      </c>
      <c r="H55" s="220">
        <f>IF(H57=0,0,IF(H57=100,400,200))</f>
        <v>400</v>
      </c>
      <c r="I55" s="220">
        <f>IF(I57=0,0,IF(I57=100,400,200))</f>
        <v>400</v>
      </c>
    </row>
    <row r="56" spans="2:9" ht="12.75" customHeight="1">
      <c r="B56" s="34" t="s">
        <v>101</v>
      </c>
      <c r="C56" s="32"/>
      <c r="D56" s="32"/>
      <c r="E56" s="32"/>
      <c r="F56" s="32"/>
      <c r="G56" s="32"/>
      <c r="H56" s="32"/>
      <c r="I56" s="32"/>
    </row>
    <row r="57" spans="2:9" ht="3" customHeight="1">
      <c r="B57" s="123"/>
      <c r="C57" s="123"/>
      <c r="D57" s="123"/>
      <c r="E57" s="123"/>
      <c r="F57" s="221">
        <f>IF(F54&gt;0,200,100)</f>
        <v>100</v>
      </c>
      <c r="G57" s="221">
        <f>IF(G54&gt;0,200,100)</f>
        <v>100</v>
      </c>
      <c r="H57" s="221">
        <f>IF(H54&gt;0,200,100)</f>
        <v>100</v>
      </c>
      <c r="I57" s="221">
        <f>IF(I54&gt;0,200,100)</f>
        <v>100</v>
      </c>
    </row>
    <row r="58" spans="2:9" ht="12.75" customHeight="1">
      <c r="B58" s="251" t="s">
        <v>161</v>
      </c>
      <c r="C58" s="252"/>
      <c r="D58" s="252"/>
      <c r="E58" s="253"/>
      <c r="F58" s="130">
        <v>0</v>
      </c>
      <c r="G58" s="130">
        <v>0</v>
      </c>
      <c r="H58" s="130">
        <v>0</v>
      </c>
      <c r="I58" s="130">
        <v>0</v>
      </c>
    </row>
    <row r="59" spans="2:9" ht="3" customHeight="1">
      <c r="B59" s="123"/>
      <c r="C59" s="123"/>
      <c r="D59" s="123"/>
      <c r="E59" s="123"/>
      <c r="F59" s="221"/>
      <c r="G59" s="221"/>
      <c r="H59" s="221"/>
      <c r="I59" s="221"/>
    </row>
    <row r="60" spans="2:9" ht="12.75">
      <c r="B60" s="251" t="s">
        <v>92</v>
      </c>
      <c r="C60" s="252"/>
      <c r="D60" s="252"/>
      <c r="E60" s="253"/>
      <c r="F60" s="287">
        <f>IF(F53+F54=0,0,IF((F53+F54)-F57&lt;0,F53+F54,IF(AND(F53+F54&gt;F55,SUM(F64:F76)&gt;F57),0,F57)))</f>
        <v>0</v>
      </c>
      <c r="G60" s="287">
        <f>IF(G53+G54=0,0,IF((G53+G54)-G57&lt;0,G53+G54,IF(AND(G53+G54&gt;G55,SUM(G64:G76)&gt;G57),0,G57)))</f>
        <v>0</v>
      </c>
      <c r="H60" s="287">
        <f>IF(H53+H54=0,0,IF((H53+H54)-H57&lt;0,H53+H54,IF(AND(H53+H54&gt;H55,SUM(H64:H76)&gt;H57),0,H57)))</f>
        <v>0</v>
      </c>
      <c r="I60" s="287">
        <f>IF(I53+I54=0,0,IF((I53+I54)-I57&lt;0,I53+I54,IF(AND(I53+I54&gt;I55,SUM(I64:I76)&gt;I57),0,I57)))</f>
        <v>0</v>
      </c>
    </row>
    <row r="61" spans="2:9" ht="12.75" customHeight="1">
      <c r="B61" s="281" t="s">
        <v>177</v>
      </c>
      <c r="C61" s="282"/>
      <c r="D61" s="282"/>
      <c r="E61" s="283"/>
      <c r="F61" s="287"/>
      <c r="G61" s="287"/>
      <c r="H61" s="287"/>
      <c r="I61" s="287"/>
    </row>
    <row r="62" spans="2:9" ht="12.75" customHeight="1">
      <c r="B62" s="266" t="s">
        <v>179</v>
      </c>
      <c r="C62" s="266"/>
      <c r="D62" s="266"/>
      <c r="E62" s="266"/>
      <c r="F62" s="267"/>
      <c r="G62" s="267"/>
      <c r="H62" s="267"/>
      <c r="I62" s="267"/>
    </row>
    <row r="63" spans="2:9" ht="12.75" customHeight="1">
      <c r="B63" s="286" t="s">
        <v>150</v>
      </c>
      <c r="C63" s="286"/>
      <c r="D63" s="286"/>
      <c r="E63" s="286"/>
      <c r="F63" s="286"/>
      <c r="G63" s="286"/>
      <c r="H63" s="286"/>
      <c r="I63" s="286"/>
    </row>
    <row r="64" spans="2:9" ht="12" customHeight="1">
      <c r="B64" s="255" t="s">
        <v>70</v>
      </c>
      <c r="C64" s="256"/>
      <c r="D64" s="256"/>
      <c r="E64" s="256"/>
      <c r="F64" s="130">
        <v>0</v>
      </c>
      <c r="G64" s="130">
        <v>0</v>
      </c>
      <c r="H64" s="130">
        <v>0</v>
      </c>
      <c r="I64" s="130">
        <v>0</v>
      </c>
    </row>
    <row r="65" spans="2:9" ht="10.5" customHeight="1">
      <c r="B65" s="257" t="s">
        <v>71</v>
      </c>
      <c r="C65" s="258"/>
      <c r="D65" s="258"/>
      <c r="E65" s="259"/>
      <c r="F65" s="130">
        <v>0</v>
      </c>
      <c r="G65" s="130">
        <v>0</v>
      </c>
      <c r="H65" s="130">
        <v>0</v>
      </c>
      <c r="I65" s="130">
        <v>0</v>
      </c>
    </row>
    <row r="66" spans="2:9" ht="10.5" customHeight="1">
      <c r="B66" s="268" t="s">
        <v>72</v>
      </c>
      <c r="C66" s="269"/>
      <c r="D66" s="269"/>
      <c r="E66" s="269"/>
      <c r="F66" s="130">
        <v>0</v>
      </c>
      <c r="G66" s="130">
        <v>0</v>
      </c>
      <c r="H66" s="130">
        <v>0</v>
      </c>
      <c r="I66" s="130">
        <v>0</v>
      </c>
    </row>
    <row r="67" spans="2:9" ht="12" customHeight="1">
      <c r="B67" s="288" t="s">
        <v>43</v>
      </c>
      <c r="C67" s="289"/>
      <c r="D67" s="289"/>
      <c r="E67" s="289"/>
      <c r="F67" s="131">
        <f>IF(F53+F54=0,0,IF(F53+F54="",0,30))</f>
        <v>0</v>
      </c>
      <c r="G67" s="131">
        <f>IF(G53+G54=0,0,IF(G53+G54="",0,30))</f>
        <v>0</v>
      </c>
      <c r="H67" s="131">
        <f>IF(H53+H54=0,0,IF(H53+H54="",0,30))</f>
        <v>0</v>
      </c>
      <c r="I67" s="131">
        <f>IF(I53+I54=0,0,IF(I53+I54="",0,30))</f>
        <v>0</v>
      </c>
    </row>
    <row r="68" spans="2:9" ht="13.5" customHeight="1">
      <c r="B68" s="268" t="s">
        <v>36</v>
      </c>
      <c r="C68" s="269"/>
      <c r="D68" s="269"/>
      <c r="E68" s="269"/>
      <c r="F68" s="130">
        <v>0</v>
      </c>
      <c r="G68" s="130">
        <v>0</v>
      </c>
      <c r="H68" s="130">
        <v>0</v>
      </c>
      <c r="I68" s="130">
        <v>0</v>
      </c>
    </row>
    <row r="69" spans="2:9" ht="24" customHeight="1">
      <c r="B69" s="251" t="s">
        <v>93</v>
      </c>
      <c r="C69" s="252"/>
      <c r="D69" s="252"/>
      <c r="E69" s="252"/>
      <c r="F69" s="229">
        <f>IF(F53+F54=0,0,IF(F53+F54="",0,IF(F70&gt;0,0,15.33)))</f>
        <v>0</v>
      </c>
      <c r="G69" s="229">
        <f>IF(G53+G54=0,0,IF(G53+G54="",0,IF(G70&gt;0,0,15.33)))</f>
        <v>0</v>
      </c>
      <c r="H69" s="229">
        <f>IF(H53+H54=0,0,IF(H53+H54="",0,IF(H70&gt;0,0,15.33)))</f>
        <v>0</v>
      </c>
      <c r="I69" s="229">
        <f>IF(I53+I54=0,0,IF(I53+I54="",0,IF(I70&gt;0,0,15.33)))</f>
        <v>0</v>
      </c>
    </row>
    <row r="70" spans="2:9" ht="24" customHeight="1">
      <c r="B70" s="251" t="s">
        <v>166</v>
      </c>
      <c r="C70" s="252"/>
      <c r="D70" s="252"/>
      <c r="E70" s="252"/>
      <c r="F70" s="228">
        <v>0</v>
      </c>
      <c r="G70" s="132">
        <v>0</v>
      </c>
      <c r="H70" s="132">
        <v>0</v>
      </c>
      <c r="I70" s="132">
        <v>0</v>
      </c>
    </row>
    <row r="71" spans="2:9" ht="24.75" customHeight="1">
      <c r="B71" s="251" t="s">
        <v>66</v>
      </c>
      <c r="C71" s="252"/>
      <c r="D71" s="252"/>
      <c r="E71" s="252"/>
      <c r="F71" s="132">
        <v>0</v>
      </c>
      <c r="G71" s="132">
        <v>0</v>
      </c>
      <c r="H71" s="132">
        <v>0</v>
      </c>
      <c r="I71" s="132">
        <v>0</v>
      </c>
    </row>
    <row r="72" spans="2:9" ht="24.75" customHeight="1">
      <c r="B72" s="257" t="s">
        <v>73</v>
      </c>
      <c r="C72" s="258"/>
      <c r="D72" s="258"/>
      <c r="E72" s="258"/>
      <c r="F72" s="132">
        <v>0</v>
      </c>
      <c r="G72" s="132">
        <v>0</v>
      </c>
      <c r="H72" s="132">
        <v>0</v>
      </c>
      <c r="I72" s="132">
        <v>0</v>
      </c>
    </row>
    <row r="73" spans="2:9" ht="12.75" customHeight="1">
      <c r="B73" s="268" t="s">
        <v>38</v>
      </c>
      <c r="C73" s="269"/>
      <c r="D73" s="269"/>
      <c r="E73" s="269"/>
      <c r="F73" s="130">
        <v>0</v>
      </c>
      <c r="G73" s="130">
        <v>0</v>
      </c>
      <c r="H73" s="130">
        <v>0</v>
      </c>
      <c r="I73" s="130">
        <v>0</v>
      </c>
    </row>
    <row r="74" spans="2:9" ht="11.25" customHeight="1">
      <c r="B74" s="268" t="s">
        <v>39</v>
      </c>
      <c r="C74" s="269"/>
      <c r="D74" s="269"/>
      <c r="E74" s="269"/>
      <c r="F74" s="130">
        <v>0</v>
      </c>
      <c r="G74" s="130">
        <v>0</v>
      </c>
      <c r="H74" s="130">
        <v>0</v>
      </c>
      <c r="I74" s="130">
        <v>0</v>
      </c>
    </row>
    <row r="75" spans="2:9" ht="12.75" customHeight="1">
      <c r="B75" s="268" t="s">
        <v>40</v>
      </c>
      <c r="C75" s="269"/>
      <c r="D75" s="269"/>
      <c r="E75" s="269"/>
      <c r="F75" s="130">
        <v>0</v>
      </c>
      <c r="G75" s="130">
        <v>0</v>
      </c>
      <c r="H75" s="130">
        <v>0</v>
      </c>
      <c r="I75" s="130">
        <v>0</v>
      </c>
    </row>
    <row r="76" spans="2:9" ht="12" customHeight="1">
      <c r="B76" s="97" t="s">
        <v>41</v>
      </c>
      <c r="C76" s="284" t="s">
        <v>75</v>
      </c>
      <c r="D76" s="284"/>
      <c r="E76" s="285"/>
      <c r="F76" s="130">
        <v>0</v>
      </c>
      <c r="G76" s="130">
        <v>0</v>
      </c>
      <c r="H76" s="130">
        <v>0</v>
      </c>
      <c r="I76" s="130">
        <v>0</v>
      </c>
    </row>
    <row r="77" ht="3.75" customHeight="1"/>
    <row r="78" spans="2:9" ht="14.25">
      <c r="B78" s="5" t="s">
        <v>149</v>
      </c>
      <c r="I78" s="87">
        <v>0</v>
      </c>
    </row>
    <row r="79" ht="15">
      <c r="B79" s="2" t="s">
        <v>9</v>
      </c>
    </row>
    <row r="80" ht="3.75" customHeight="1"/>
    <row r="81" spans="2:9" ht="12.75">
      <c r="B81" s="133" t="s">
        <v>77</v>
      </c>
      <c r="I81" t="s">
        <v>180</v>
      </c>
    </row>
  </sheetData>
  <sheetProtection password="DAC9" sheet="1" selectLockedCells="1"/>
  <mergeCells count="36">
    <mergeCell ref="B75:E75"/>
    <mergeCell ref="B74:E74"/>
    <mergeCell ref="C76:E76"/>
    <mergeCell ref="B63:I63"/>
    <mergeCell ref="B73:E73"/>
    <mergeCell ref="B69:E69"/>
    <mergeCell ref="B71:E71"/>
    <mergeCell ref="B68:E68"/>
    <mergeCell ref="B72:E72"/>
    <mergeCell ref="B70:E70"/>
    <mergeCell ref="B67:E67"/>
    <mergeCell ref="B66:E66"/>
    <mergeCell ref="C38:E38"/>
    <mergeCell ref="C32:E32"/>
    <mergeCell ref="B35:B36"/>
    <mergeCell ref="C33:E33"/>
    <mergeCell ref="C34:E34"/>
    <mergeCell ref="C35:E35"/>
    <mergeCell ref="B54:E54"/>
    <mergeCell ref="B61:E61"/>
    <mergeCell ref="C39:E39"/>
    <mergeCell ref="B58:E58"/>
    <mergeCell ref="F7:H7"/>
    <mergeCell ref="B64:E64"/>
    <mergeCell ref="B65:E65"/>
    <mergeCell ref="C7:D7"/>
    <mergeCell ref="G35:G36"/>
    <mergeCell ref="C37:E37"/>
    <mergeCell ref="B62:I62"/>
    <mergeCell ref="B60:E60"/>
    <mergeCell ref="B53:E53"/>
    <mergeCell ref="F35:F36"/>
    <mergeCell ref="I60:I61"/>
    <mergeCell ref="F60:F61"/>
    <mergeCell ref="G60:G61"/>
    <mergeCell ref="H60:H61"/>
  </mergeCells>
  <printOptions/>
  <pageMargins left="0.2362204724409449" right="0.2362204724409449" top="0.1968503937007874" bottom="0.1968503937007874" header="0.5118110236220472" footer="0.5118110236220472"/>
  <pageSetup horizontalDpi="360" verticalDpi="360" orientation="portrait" paperSize="9" r:id="rId4"/>
  <rowBreaks count="1" manualBreakCount="1">
    <brk id="55" max="255" man="1"/>
  </rowBreaks>
  <ignoredErrors>
    <ignoredError sqref="H14" 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J94"/>
  <sheetViews>
    <sheetView zoomScalePageLayoutView="0" workbookViewId="0" topLeftCell="A76">
      <selection activeCell="B3" sqref="B3:C6"/>
    </sheetView>
  </sheetViews>
  <sheetFormatPr defaultColWidth="11.421875" defaultRowHeight="12.75"/>
  <cols>
    <col min="1" max="1" width="1.421875" style="0" customWidth="1"/>
    <col min="2" max="2" width="8.421875" style="0" customWidth="1"/>
    <col min="3" max="3" width="25.421875" style="0" customWidth="1"/>
    <col min="4" max="4" width="9.421875" style="0" customWidth="1"/>
    <col min="5" max="5" width="11.140625" style="0" customWidth="1"/>
    <col min="6" max="6" width="10.8515625" style="0" customWidth="1"/>
    <col min="7" max="7" width="10.57421875" style="0" customWidth="1"/>
    <col min="8" max="8" width="9.8515625" style="0" customWidth="1"/>
    <col min="9" max="9" width="12.00390625" style="0" customWidth="1"/>
  </cols>
  <sheetData>
    <row r="1" spans="1:9" ht="12.75">
      <c r="A1" s="238"/>
      <c r="B1" s="238"/>
      <c r="C1" s="238"/>
      <c r="D1" s="238"/>
      <c r="E1" s="238"/>
      <c r="F1" s="238"/>
      <c r="G1" s="238"/>
      <c r="H1" s="238"/>
      <c r="I1" s="238"/>
    </row>
    <row r="2" spans="1:9" ht="2.25" customHeight="1">
      <c r="A2" s="238"/>
      <c r="B2" s="238"/>
      <c r="C2" s="238"/>
      <c r="D2" s="238"/>
      <c r="E2" s="238"/>
      <c r="F2" s="238"/>
      <c r="G2" s="238"/>
      <c r="H2" s="238"/>
      <c r="I2" s="238"/>
    </row>
    <row r="3" spans="1:9" ht="15" customHeight="1">
      <c r="A3" s="238"/>
      <c r="B3" s="319" t="s">
        <v>175</v>
      </c>
      <c r="C3" s="320"/>
      <c r="D3" s="313">
        <f>IF(Einleitung!E41="","",Einleitung!E41)</f>
      </c>
      <c r="E3" s="314"/>
      <c r="F3" s="314"/>
      <c r="G3" s="314"/>
      <c r="H3" s="314"/>
      <c r="I3" s="315"/>
    </row>
    <row r="4" spans="1:9" ht="15" customHeight="1">
      <c r="A4" s="238"/>
      <c r="B4" s="321"/>
      <c r="C4" s="322"/>
      <c r="D4" s="316">
        <f>IF(Einleitung!E42="","",Einleitung!E42)</f>
      </c>
      <c r="E4" s="317"/>
      <c r="F4" s="317"/>
      <c r="G4" s="317"/>
      <c r="H4" s="317"/>
      <c r="I4" s="318"/>
    </row>
    <row r="5" spans="1:9" ht="15" customHeight="1">
      <c r="A5" s="238"/>
      <c r="B5" s="321"/>
      <c r="C5" s="322"/>
      <c r="D5" s="316">
        <f>IF(Einleitung!E43="","",Einleitung!E43)</f>
      </c>
      <c r="E5" s="317"/>
      <c r="F5" s="317"/>
      <c r="G5" s="317"/>
      <c r="H5" s="317"/>
      <c r="I5" s="318"/>
    </row>
    <row r="6" spans="1:9" ht="15" customHeight="1">
      <c r="A6" s="238"/>
      <c r="B6" s="323"/>
      <c r="C6" s="324"/>
      <c r="D6" s="326">
        <f>IF(Einleitung!E44="","",Einleitung!E44)</f>
      </c>
      <c r="E6" s="327"/>
      <c r="F6" s="327"/>
      <c r="G6" s="327"/>
      <c r="H6" s="327"/>
      <c r="I6" s="328"/>
    </row>
    <row r="7" spans="1:9" ht="15">
      <c r="A7" s="238"/>
      <c r="B7" s="239"/>
      <c r="C7" s="238"/>
      <c r="D7" s="238"/>
      <c r="E7" s="238"/>
      <c r="F7" s="238"/>
      <c r="G7" s="238"/>
      <c r="H7" s="238"/>
      <c r="I7" s="238"/>
    </row>
    <row r="8" spans="3:9" ht="13.5" customHeight="1">
      <c r="C8" s="154" t="s">
        <v>176</v>
      </c>
      <c r="D8" s="32"/>
      <c r="E8" s="32"/>
      <c r="F8" s="32"/>
      <c r="G8" s="32"/>
      <c r="H8" s="32"/>
      <c r="I8" s="32"/>
    </row>
    <row r="9" spans="2:9" ht="11.25" customHeight="1">
      <c r="B9" s="154"/>
      <c r="C9" s="156" t="s">
        <v>107</v>
      </c>
      <c r="D9" s="32"/>
      <c r="E9" s="32"/>
      <c r="F9" s="32"/>
      <c r="G9" s="32"/>
      <c r="H9" s="32"/>
      <c r="I9" s="32"/>
    </row>
    <row r="10" spans="2:9" ht="8.25" customHeight="1">
      <c r="B10" s="154"/>
      <c r="C10" s="215"/>
      <c r="D10" s="189"/>
      <c r="E10" s="32"/>
      <c r="F10" s="32"/>
      <c r="G10" s="32"/>
      <c r="H10" s="32"/>
      <c r="I10" s="32"/>
    </row>
    <row r="11" spans="2:9" ht="14.25">
      <c r="B11" s="50" t="s">
        <v>1</v>
      </c>
      <c r="C11" s="301" t="str">
        <f>IF(Eingabe!C7="","",Eingabe!C7)</f>
        <v>Hier Namen des Antragstellers</v>
      </c>
      <c r="D11" s="301"/>
      <c r="E11" s="52" t="s">
        <v>0</v>
      </c>
      <c r="F11" s="302">
        <f>IF(Eingabe!F7="","",Eingabe!F7)</f>
      </c>
      <c r="G11" s="302"/>
      <c r="H11" s="302"/>
      <c r="I11" s="302"/>
    </row>
    <row r="12" spans="2:9" ht="15">
      <c r="B12" s="33"/>
      <c r="C12" s="235"/>
      <c r="D12" s="237"/>
      <c r="E12" s="237"/>
      <c r="F12" s="237"/>
      <c r="G12" s="237"/>
      <c r="H12" s="237"/>
      <c r="I12" s="237"/>
    </row>
    <row r="13" spans="2:9" ht="12.75" customHeight="1">
      <c r="B13" s="32"/>
      <c r="C13" s="32"/>
      <c r="D13" s="32"/>
      <c r="E13" s="32"/>
      <c r="F13" s="32"/>
      <c r="G13" s="32"/>
      <c r="H13" s="32"/>
      <c r="I13" s="32"/>
    </row>
    <row r="14" spans="2:9" ht="11.25" customHeight="1">
      <c r="B14" s="185" t="s">
        <v>145</v>
      </c>
      <c r="C14" s="32"/>
      <c r="D14" s="32"/>
      <c r="E14" s="32"/>
      <c r="F14" s="32"/>
      <c r="G14" s="35"/>
      <c r="H14" s="35"/>
      <c r="I14" s="36"/>
    </row>
    <row r="15" spans="2:9" ht="39.75" customHeight="1">
      <c r="B15" s="37" t="s">
        <v>2</v>
      </c>
      <c r="C15" s="38" t="s">
        <v>18</v>
      </c>
      <c r="D15" s="37" t="s">
        <v>17</v>
      </c>
      <c r="E15" s="38" t="str">
        <f>Eingabe!E11</f>
        <v>Alleinstehend/ Alleinerz. RB Stufe 1</v>
      </c>
      <c r="F15" s="38" t="str">
        <f>Eingabe!F11</f>
        <v>Erwachs. Eheg./ Partn. je RB Stufe 2</v>
      </c>
      <c r="G15" s="38" t="str">
        <f>Eingabe!G11</f>
        <v>Erwachs. Er-werbsfähige RB Stufe 3</v>
      </c>
      <c r="H15" s="38" t="str">
        <f>Eingabe!H11</f>
        <v>Erwerbsf. 15-17 J. je RB Stufe 4</v>
      </c>
      <c r="I15" s="75" t="s">
        <v>8</v>
      </c>
    </row>
    <row r="16" spans="2:9" ht="13.5" customHeight="1">
      <c r="B16" s="39">
        <v>1</v>
      </c>
      <c r="C16" s="31" t="str">
        <f>IF(Eingabe!C7="","",Eingabe!C7)</f>
        <v>Hier Namen des Antragstellers</v>
      </c>
      <c r="D16" s="40">
        <f>IF(Eingabe!D12="","",Eingabe!D12)</f>
      </c>
      <c r="E16" s="110">
        <f>Eingabe!E12</f>
      </c>
      <c r="F16" s="110">
        <f>Eingabe!F12</f>
      </c>
      <c r="G16" s="110" t="str">
        <f>Eingabe!G12</f>
        <v>--</v>
      </c>
      <c r="H16" s="110" t="str">
        <f>Eingabe!H12</f>
        <v>--</v>
      </c>
      <c r="I16" s="74">
        <f>ROUNDDOWN(SUM(E16:F16),0)</f>
        <v>0</v>
      </c>
    </row>
    <row r="17" spans="2:9" ht="12.75">
      <c r="B17" s="39">
        <v>2</v>
      </c>
      <c r="C17" s="43">
        <f>IF(Eingabe!C13="","",Eingabe!C13)</f>
      </c>
      <c r="D17" s="40">
        <f>IF(Eingabe!D13="","",Eingabe!D13)</f>
      </c>
      <c r="E17" s="111" t="s">
        <v>12</v>
      </c>
      <c r="F17" s="110">
        <f>Eingabe!F13</f>
      </c>
      <c r="G17" s="110" t="str">
        <f>Eingabe!G13</f>
        <v>--</v>
      </c>
      <c r="H17" s="110">
        <f>Eingabe!H13</f>
      </c>
      <c r="I17" s="74">
        <f>ROUNDDOWN(SUM(E17:H17),0)</f>
        <v>0</v>
      </c>
    </row>
    <row r="18" spans="2:9" ht="12.75">
      <c r="B18" s="39">
        <v>3</v>
      </c>
      <c r="C18" s="43">
        <f>IF(Eingabe!C14="","",Eingabe!C14)</f>
      </c>
      <c r="D18" s="40">
        <f>IF(Eingabe!D14="","",Eingabe!D14)</f>
      </c>
      <c r="E18" s="41" t="s">
        <v>12</v>
      </c>
      <c r="F18" s="41" t="s">
        <v>12</v>
      </c>
      <c r="G18" s="110">
        <f>Eingabe!G14</f>
      </c>
      <c r="H18" s="110">
        <f>Eingabe!H14</f>
      </c>
      <c r="I18" s="74">
        <f>ROUNDDOWN(SUM(E18:H18),0)</f>
        <v>0</v>
      </c>
    </row>
    <row r="19" spans="2:9" ht="12.75">
      <c r="B19" s="39">
        <v>4</v>
      </c>
      <c r="C19" s="43">
        <f>IF(Eingabe!C15="","",Eingabe!C15)</f>
      </c>
      <c r="D19" s="40">
        <f>IF(Eingabe!D15="","",Eingabe!D15)</f>
      </c>
      <c r="E19" s="41" t="s">
        <v>12</v>
      </c>
      <c r="F19" s="41" t="s">
        <v>12</v>
      </c>
      <c r="G19" s="110">
        <f>Eingabe!G15</f>
      </c>
      <c r="H19" s="110">
        <f>Eingabe!H15</f>
      </c>
      <c r="I19" s="74">
        <f>ROUNDDOWN(SUM(E19:H19),0)</f>
        <v>0</v>
      </c>
    </row>
    <row r="20" spans="2:9" ht="6.75" customHeight="1">
      <c r="B20" s="32"/>
      <c r="C20" s="32"/>
      <c r="D20" s="32"/>
      <c r="E20" s="45"/>
      <c r="F20" s="46"/>
      <c r="G20" s="46"/>
      <c r="H20" s="46"/>
      <c r="I20" s="32"/>
    </row>
    <row r="21" spans="2:9" ht="25.5">
      <c r="B21" s="37" t="s">
        <v>2</v>
      </c>
      <c r="C21" s="38" t="s">
        <v>19</v>
      </c>
      <c r="D21" s="37" t="s">
        <v>17</v>
      </c>
      <c r="E21" s="38" t="s">
        <v>94</v>
      </c>
      <c r="F21" s="38" t="str">
        <f>Eingabe!F17</f>
        <v>6 bis 13 J. je RB Stufe 5</v>
      </c>
      <c r="G21" s="38" t="s">
        <v>95</v>
      </c>
      <c r="H21" s="199"/>
      <c r="I21" s="75" t="s">
        <v>8</v>
      </c>
    </row>
    <row r="22" spans="2:9" ht="12.75">
      <c r="B22" s="39">
        <v>5</v>
      </c>
      <c r="C22" s="43">
        <f>IF(Eingabe!C18="","",Eingabe!C18)</f>
      </c>
      <c r="D22" s="40">
        <f>IF(Eingabe!D18="","",Eingabe!D18)</f>
      </c>
      <c r="E22" s="110">
        <f>Eingabe!E18</f>
      </c>
      <c r="F22" s="110">
        <f>Eingabe!F18</f>
      </c>
      <c r="G22" s="110">
        <f>Eingabe!G18</f>
      </c>
      <c r="H22" s="183"/>
      <c r="I22" s="74">
        <f>ROUNDDOWN(SUM(E22:G22),0)</f>
        <v>0</v>
      </c>
    </row>
    <row r="23" spans="2:9" ht="12.75">
      <c r="B23" s="39">
        <v>6</v>
      </c>
      <c r="C23" s="43">
        <f>IF(Eingabe!C19="","",Eingabe!C19)</f>
      </c>
      <c r="D23" s="40">
        <f>IF(Eingabe!D19="","",Eingabe!D19)</f>
      </c>
      <c r="E23" s="110">
        <f>Eingabe!E19</f>
      </c>
      <c r="F23" s="110">
        <f>Eingabe!F19</f>
      </c>
      <c r="G23" s="110">
        <f>Eingabe!G19</f>
      </c>
      <c r="H23" s="183"/>
      <c r="I23" s="74">
        <f>ROUNDDOWN(SUM(E23:G23),0)</f>
        <v>0</v>
      </c>
    </row>
    <row r="24" spans="2:9" ht="12.75">
      <c r="B24" s="39">
        <v>7</v>
      </c>
      <c r="C24" s="43">
        <f>IF(Eingabe!C20="","",Eingabe!C20)</f>
      </c>
      <c r="D24" s="40">
        <f>IF(Eingabe!D20="","",Eingabe!D20)</f>
      </c>
      <c r="E24" s="110">
        <f>Eingabe!E20</f>
      </c>
      <c r="F24" s="110">
        <f>Eingabe!F20</f>
      </c>
      <c r="G24" s="110">
        <f>Eingabe!G20</f>
      </c>
      <c r="H24" s="183"/>
      <c r="I24" s="74">
        <f>ROUNDDOWN(SUM(E24:G24),0)</f>
        <v>0</v>
      </c>
    </row>
    <row r="25" spans="2:9" ht="12.75">
      <c r="B25" s="39">
        <v>8</v>
      </c>
      <c r="C25" s="43">
        <f>IF(Eingabe!C21="","",Eingabe!C21)</f>
      </c>
      <c r="D25" s="40">
        <f>IF(Eingabe!D21="","",Eingabe!D21)</f>
      </c>
      <c r="E25" s="110">
        <f>Eingabe!E21</f>
      </c>
      <c r="F25" s="110">
        <f>Eingabe!F21</f>
      </c>
      <c r="G25" s="110">
        <f>Eingabe!G21</f>
      </c>
      <c r="H25" s="183"/>
      <c r="I25" s="74">
        <f>ROUNDDOWN(SUM(E25:G25),0)</f>
        <v>0</v>
      </c>
    </row>
    <row r="26" spans="2:9" ht="6" customHeight="1">
      <c r="B26" s="180"/>
      <c r="C26" s="181"/>
      <c r="D26" s="182"/>
      <c r="E26" s="183"/>
      <c r="F26" s="183"/>
      <c r="G26" s="183"/>
      <c r="H26" s="183"/>
      <c r="I26" s="184"/>
    </row>
    <row r="27" spans="2:10" ht="12.75">
      <c r="B27" s="148" t="s">
        <v>89</v>
      </c>
      <c r="C27" s="138"/>
      <c r="D27" s="139"/>
      <c r="E27" s="136"/>
      <c r="F27" s="136"/>
      <c r="G27" s="136"/>
      <c r="H27" s="136"/>
      <c r="J27" s="137"/>
    </row>
    <row r="28" spans="2:10" ht="13.5">
      <c r="B28" s="141" t="s">
        <v>80</v>
      </c>
      <c r="C28" s="61" t="s">
        <v>90</v>
      </c>
      <c r="D28" s="142"/>
      <c r="E28" s="143"/>
      <c r="F28" s="143"/>
      <c r="G28" s="144"/>
      <c r="H28" s="32"/>
      <c r="I28" s="75" t="s">
        <v>8</v>
      </c>
      <c r="J28" s="32"/>
    </row>
    <row r="29" spans="2:9" ht="12.75">
      <c r="B29" s="47">
        <f>IF(Eingabe!B24="","",Eingabe!B24)</f>
      </c>
      <c r="C29" s="172" t="s">
        <v>81</v>
      </c>
      <c r="D29" s="230">
        <f>IF(Eingabe!D24=0,"",Eingabe!D24)</f>
      </c>
      <c r="E29" s="174" t="s">
        <v>79</v>
      </c>
      <c r="F29" s="175" t="s">
        <v>78</v>
      </c>
      <c r="G29" s="176"/>
      <c r="H29" s="32"/>
      <c r="I29" s="145">
        <f>Eingabe!I24</f>
        <v>0</v>
      </c>
    </row>
    <row r="30" spans="2:9" ht="12.75">
      <c r="B30" s="47">
        <f>IF(Eingabe!B25="","",Eingabe!B25)</f>
      </c>
      <c r="C30" s="234" t="str">
        <f>Eingabe!C25</f>
        <v>Pauschale für Tagesausflüge (Kita-Kind und Schüler bis 25J.)       Anzahl:</v>
      </c>
      <c r="D30" s="233"/>
      <c r="E30" s="231"/>
      <c r="F30" s="231"/>
      <c r="G30" s="110">
        <f>IF(Eingabe!G25=0,"",Eingabe!G25)</f>
      </c>
      <c r="H30" s="234" t="str">
        <f>Eingabe!H25</f>
        <v>x 3,00€/Mon.</v>
      </c>
      <c r="I30" s="145">
        <f>Eingabe!I25</f>
        <v>0</v>
      </c>
    </row>
    <row r="31" spans="2:9" ht="12.75">
      <c r="B31" s="47">
        <f>IF(Eingabe!B26="","",Eingabe!B26)</f>
      </c>
      <c r="C31" s="171" t="s">
        <v>139</v>
      </c>
      <c r="D31" s="177"/>
      <c r="E31" s="178"/>
      <c r="F31" s="178"/>
      <c r="G31" s="178"/>
      <c r="H31" s="179"/>
      <c r="I31" s="145">
        <f>Eingabe!I26</f>
        <v>0</v>
      </c>
    </row>
    <row r="32" spans="2:9" ht="12.75">
      <c r="B32" s="47">
        <f>IF(Eingabe!B27="","",Eingabe!B27)</f>
      </c>
      <c r="C32" s="171" t="s">
        <v>138</v>
      </c>
      <c r="D32" s="177"/>
      <c r="E32" s="178"/>
      <c r="F32" s="178"/>
      <c r="G32" s="178"/>
      <c r="H32" s="179"/>
      <c r="I32" s="145">
        <f>Eingabe!I27</f>
        <v>0</v>
      </c>
    </row>
    <row r="33" spans="2:9" ht="12.75">
      <c r="B33" s="47">
        <f>IF(Eingabe!B28="","",Eingabe!B28)</f>
      </c>
      <c r="C33" s="171" t="s">
        <v>159</v>
      </c>
      <c r="D33" s="177"/>
      <c r="E33" s="178"/>
      <c r="F33" s="178"/>
      <c r="G33" s="178"/>
      <c r="H33" s="179"/>
      <c r="I33" s="145">
        <f>Eingabe!I28</f>
        <v>0</v>
      </c>
    </row>
    <row r="34" spans="2:9" ht="12.75">
      <c r="B34" s="47">
        <f>IF(Eingabe!B29="","",Eingabe!B29)</f>
      </c>
      <c r="C34" s="171" t="s">
        <v>164</v>
      </c>
      <c r="D34" s="177"/>
      <c r="E34" s="178"/>
      <c r="F34" s="178"/>
      <c r="G34" s="178"/>
      <c r="H34" s="179"/>
      <c r="I34" s="145">
        <f>Eingabe!I29</f>
        <v>0</v>
      </c>
    </row>
    <row r="35" spans="2:9" ht="4.5" customHeight="1">
      <c r="B35" s="186"/>
      <c r="C35" s="187"/>
      <c r="D35" s="139"/>
      <c r="E35" s="183"/>
      <c r="F35" s="183"/>
      <c r="G35" s="183"/>
      <c r="H35" s="183"/>
      <c r="I35" s="188"/>
    </row>
    <row r="36" spans="2:9" ht="12" customHeight="1">
      <c r="B36" s="148" t="s">
        <v>91</v>
      </c>
      <c r="C36" s="32"/>
      <c r="D36" s="32"/>
      <c r="E36" s="32"/>
      <c r="F36" s="32"/>
      <c r="G36" s="32"/>
      <c r="H36" s="32"/>
      <c r="I36" s="32"/>
    </row>
    <row r="37" spans="2:9" ht="13.5">
      <c r="B37" s="37" t="s">
        <v>21</v>
      </c>
      <c r="C37" s="303" t="s">
        <v>3</v>
      </c>
      <c r="D37" s="304"/>
      <c r="E37" s="305"/>
      <c r="F37" s="37" t="s">
        <v>120</v>
      </c>
      <c r="G37" s="75" t="s">
        <v>25</v>
      </c>
      <c r="H37" s="193"/>
      <c r="I37" s="32"/>
    </row>
    <row r="38" spans="2:9" ht="14.25" customHeight="1">
      <c r="B38" s="47">
        <f>IF(Eingabe!B33="","",Eingabe!B33)</f>
      </c>
      <c r="C38" s="290" t="s">
        <v>20</v>
      </c>
      <c r="D38" s="290"/>
      <c r="E38" s="291"/>
      <c r="F38" s="112">
        <f>Eingabe!F33</f>
      </c>
      <c r="G38" s="114">
        <f>IF(B38="","",IF(B38&lt;&gt;0,F38*0.17,""))</f>
      </c>
      <c r="H38" s="194"/>
      <c r="I38" s="32"/>
    </row>
    <row r="39" spans="2:9" ht="12.75" customHeight="1">
      <c r="B39" s="99">
        <f>IF(Eingabe!B34="","",Eingabe!B34)</f>
      </c>
      <c r="C39" s="290" t="s">
        <v>4</v>
      </c>
      <c r="D39" s="290"/>
      <c r="E39" s="291"/>
      <c r="F39" s="44" t="s">
        <v>121</v>
      </c>
      <c r="G39" s="114">
        <f>IF(B39="","",IF(B39&lt;&gt;0,RL*0.36,""))</f>
      </c>
      <c r="H39" s="194"/>
      <c r="I39" s="32"/>
    </row>
    <row r="40" spans="2:9" ht="13.5" customHeight="1">
      <c r="B40" s="292">
        <f>IF(Eingabe!B35="","",Eingabe!B35)</f>
      </c>
      <c r="C40" s="278" t="s">
        <v>49</v>
      </c>
      <c r="D40" s="279"/>
      <c r="E40" s="280"/>
      <c r="F40" s="271" t="str">
        <f>Eingabe!F35</f>
        <v>mx. 60% d. RB Stufe 1</v>
      </c>
      <c r="G40" s="306">
        <f>Eingabe!G35</f>
      </c>
      <c r="H40" s="195"/>
      <c r="I40" s="32"/>
    </row>
    <row r="41" spans="2:9" ht="14.25" customHeight="1">
      <c r="B41" s="293"/>
      <c r="C41" s="98" t="s">
        <v>48</v>
      </c>
      <c r="D41" s="44">
        <f>IF(Eingabe!D36="","",Eingabe!D36)</f>
      </c>
      <c r="E41" s="101" t="s">
        <v>45</v>
      </c>
      <c r="F41" s="272"/>
      <c r="G41" s="307"/>
      <c r="H41" s="195"/>
      <c r="I41" s="32"/>
    </row>
    <row r="42" spans="2:9" ht="13.5" customHeight="1">
      <c r="B42" s="100">
        <f>IF(Eingabe!B37="","",Eingabe!B37)</f>
      </c>
      <c r="C42" s="290" t="s">
        <v>22</v>
      </c>
      <c r="D42" s="290"/>
      <c r="E42" s="291"/>
      <c r="F42" s="112">
        <f>Eingabe!F37</f>
      </c>
      <c r="G42" s="113">
        <f>IF(B42="","",IF(B42&lt;&gt;0,F42*0.35,""))</f>
      </c>
      <c r="H42" s="196"/>
      <c r="I42" s="32"/>
    </row>
    <row r="43" spans="2:9" ht="14.25" customHeight="1">
      <c r="B43" s="47">
        <f>IF(Eingabe!B38="","",Eingabe!B38)</f>
      </c>
      <c r="C43" s="290" t="s">
        <v>5</v>
      </c>
      <c r="D43" s="290"/>
      <c r="E43" s="291"/>
      <c r="F43" s="47" t="s">
        <v>6</v>
      </c>
      <c r="G43" s="113">
        <f>IF(Eingabe!G38=0,"",Eingabe!G38)</f>
      </c>
      <c r="H43" s="196"/>
      <c r="I43" s="32"/>
    </row>
    <row r="44" spans="2:9" ht="14.25" customHeight="1">
      <c r="B44" s="47">
        <f>IF(Eingabe!B39="","",Eingabe!B39)</f>
      </c>
      <c r="C44" s="290" t="str">
        <f>Eingabe!C39</f>
        <v>Unabweisbarer wiederkehrender Sonderbedarf</v>
      </c>
      <c r="D44" s="290"/>
      <c r="E44" s="290"/>
      <c r="F44" s="47" t="str">
        <f>Eingabe!F39</f>
        <v>angemessen</v>
      </c>
      <c r="G44" s="113">
        <f>IF(Eingabe!G39=0,"",Eingabe!G39)</f>
      </c>
      <c r="H44" s="196"/>
      <c r="I44" s="32"/>
    </row>
    <row r="45" spans="2:9" ht="14.25">
      <c r="B45" s="32"/>
      <c r="C45" s="32"/>
      <c r="D45" s="32"/>
      <c r="E45" s="32"/>
      <c r="F45" s="50" t="s">
        <v>7</v>
      </c>
      <c r="G45" s="50"/>
      <c r="H45" s="50"/>
      <c r="I45" s="240">
        <f>SUM(G38:G44)</f>
        <v>0</v>
      </c>
    </row>
    <row r="46" spans="2:9" ht="12.75" customHeight="1">
      <c r="B46" s="32"/>
      <c r="C46" s="32"/>
      <c r="D46" s="32"/>
      <c r="E46" s="32"/>
      <c r="F46" s="32"/>
      <c r="G46" s="32"/>
      <c r="H46" s="32"/>
      <c r="I46" s="52"/>
    </row>
    <row r="47" spans="2:9" ht="12.75" customHeight="1">
      <c r="B47" s="148" t="s">
        <v>99</v>
      </c>
      <c r="C47" s="32"/>
      <c r="D47" s="32"/>
      <c r="E47" s="32"/>
      <c r="F47" s="32"/>
      <c r="G47" s="32"/>
      <c r="H47" s="32"/>
      <c r="I47" s="52"/>
    </row>
    <row r="48" spans="2:9" ht="12.75" customHeight="1">
      <c r="B48" s="52" t="s">
        <v>102</v>
      </c>
      <c r="C48" s="32"/>
      <c r="D48" s="32"/>
      <c r="E48" s="32"/>
      <c r="F48" s="32"/>
      <c r="G48" s="32"/>
      <c r="H48" s="32"/>
      <c r="I48" s="51">
        <f>Eingabe!I43</f>
        <v>0</v>
      </c>
    </row>
    <row r="49" spans="2:9" ht="2.25" customHeight="1">
      <c r="B49" s="149"/>
      <c r="C49" s="32"/>
      <c r="D49" s="32"/>
      <c r="E49" s="32"/>
      <c r="F49" s="32"/>
      <c r="G49" s="32"/>
      <c r="H49" s="32"/>
      <c r="I49" s="53"/>
    </row>
    <row r="50" spans="2:9" ht="13.5" customHeight="1">
      <c r="B50" s="52" t="s">
        <v>146</v>
      </c>
      <c r="C50" s="32"/>
      <c r="D50" s="32"/>
      <c r="E50" s="32"/>
      <c r="F50" s="32"/>
      <c r="G50" s="32"/>
      <c r="H50" s="32"/>
      <c r="I50" s="51">
        <f>Eingabe!I45</f>
        <v>0</v>
      </c>
    </row>
    <row r="51" spans="2:9" ht="2.25" customHeight="1">
      <c r="B51" s="52"/>
      <c r="C51" s="32"/>
      <c r="D51" s="32"/>
      <c r="E51" s="32"/>
      <c r="F51" s="32"/>
      <c r="G51" s="32"/>
      <c r="H51" s="32"/>
      <c r="I51" s="217"/>
    </row>
    <row r="52" spans="2:9" ht="12.75" customHeight="1">
      <c r="B52" s="52" t="str">
        <f>Eingabe!B47</f>
        <v>Warmwasser nicht in Nebenkosten enthalten (ja/x eintragen)</v>
      </c>
      <c r="C52" s="32"/>
      <c r="D52" s="32"/>
      <c r="E52" s="32"/>
      <c r="F52" s="219">
        <f>IF(Eingabe!F47="","",Eingabe!F47)</f>
      </c>
      <c r="G52" s="52" t="str">
        <f>Eingabe!G47</f>
        <v>(Mehrbed. n. §21 Abs. 7)</v>
      </c>
      <c r="H52" s="32"/>
      <c r="I52" s="216">
        <f>Eingabe!I47</f>
        <v>0</v>
      </c>
    </row>
    <row r="53" spans="2:9" ht="3" customHeight="1">
      <c r="B53" s="32"/>
      <c r="C53" s="32"/>
      <c r="D53" s="32"/>
      <c r="E53" s="32"/>
      <c r="F53" s="32"/>
      <c r="G53" s="32"/>
      <c r="H53" s="32"/>
      <c r="I53" s="32"/>
    </row>
    <row r="54" spans="2:9" ht="12.75" customHeight="1">
      <c r="B54" s="148" t="s">
        <v>108</v>
      </c>
      <c r="C54" s="32"/>
      <c r="D54" s="32"/>
      <c r="E54" s="32"/>
      <c r="F54" s="32"/>
      <c r="G54" s="32"/>
      <c r="H54" s="32"/>
      <c r="I54" s="32"/>
    </row>
    <row r="55" spans="2:9" ht="9.75" customHeight="1">
      <c r="B55" s="32"/>
      <c r="C55" s="32"/>
      <c r="D55" s="32"/>
      <c r="E55" s="32"/>
      <c r="F55" s="32"/>
      <c r="G55" s="32"/>
      <c r="H55" s="32"/>
      <c r="I55" s="32"/>
    </row>
    <row r="56" spans="2:9" ht="12.75" customHeight="1">
      <c r="B56" s="52" t="s">
        <v>109</v>
      </c>
      <c r="C56" s="32"/>
      <c r="D56" s="32"/>
      <c r="E56" s="32"/>
      <c r="F56" s="32"/>
      <c r="G56" s="32"/>
      <c r="H56" s="32"/>
      <c r="I56" s="32"/>
    </row>
    <row r="57" spans="2:9" ht="12.75" customHeight="1">
      <c r="B57" s="308" t="str">
        <f>Eingabe!B58</f>
        <v>·Zusatzbeitrag zur gesetzlichen Krankenkasse</v>
      </c>
      <c r="C57" s="309"/>
      <c r="D57" s="309"/>
      <c r="E57" s="309"/>
      <c r="F57" s="310"/>
      <c r="G57" s="127">
        <f>SUM(Hilfstabelle!E3:H3)</f>
        <v>0</v>
      </c>
      <c r="H57" s="32"/>
      <c r="I57" s="32"/>
    </row>
    <row r="58" spans="2:9" ht="4.5" customHeight="1">
      <c r="B58" s="52"/>
      <c r="C58" s="32"/>
      <c r="D58" s="32"/>
      <c r="E58" s="32"/>
      <c r="F58" s="32"/>
      <c r="G58" s="32"/>
      <c r="H58" s="32"/>
      <c r="I58" s="32"/>
    </row>
    <row r="59" spans="2:9" ht="12" customHeight="1">
      <c r="B59" s="257" t="s">
        <v>151</v>
      </c>
      <c r="C59" s="258"/>
      <c r="D59" s="258"/>
      <c r="E59" s="258"/>
      <c r="F59" s="259"/>
      <c r="G59" s="57">
        <f>SUM(Hilfstabelle!E5:H5)</f>
        <v>0</v>
      </c>
      <c r="H59" s="58"/>
      <c r="I59" s="32"/>
    </row>
    <row r="60" spans="2:9" ht="12.75" customHeight="1">
      <c r="B60" s="304" t="s">
        <v>152</v>
      </c>
      <c r="C60" s="304"/>
      <c r="D60" s="304"/>
      <c r="E60" s="304"/>
      <c r="F60" s="304"/>
      <c r="G60" s="304"/>
      <c r="H60" s="54"/>
      <c r="I60" s="32"/>
    </row>
    <row r="61" spans="2:9" ht="12" customHeight="1">
      <c r="B61" s="312" t="s">
        <v>70</v>
      </c>
      <c r="C61" s="312"/>
      <c r="D61" s="312"/>
      <c r="E61" s="312"/>
      <c r="F61" s="312"/>
      <c r="G61" s="127">
        <f>SUM(Hilfstabelle!E8:H8)</f>
        <v>0</v>
      </c>
      <c r="H61" s="55"/>
      <c r="I61" s="32"/>
    </row>
    <row r="62" spans="2:9" ht="10.5" customHeight="1">
      <c r="B62" s="312" t="s">
        <v>71</v>
      </c>
      <c r="C62" s="312"/>
      <c r="D62" s="312"/>
      <c r="E62" s="312"/>
      <c r="F62" s="312"/>
      <c r="G62" s="127">
        <f>SUM(Hilfstabelle!E9:H9)</f>
        <v>0</v>
      </c>
      <c r="H62" s="56"/>
      <c r="I62" s="32"/>
    </row>
    <row r="63" spans="2:9" ht="12" customHeight="1">
      <c r="B63" s="325" t="s">
        <v>72</v>
      </c>
      <c r="C63" s="325"/>
      <c r="D63" s="325"/>
      <c r="E63" s="325"/>
      <c r="F63" s="325"/>
      <c r="G63" s="57">
        <f>SUM(Hilfstabelle!E10:H10)</f>
        <v>0</v>
      </c>
      <c r="H63" s="58"/>
      <c r="I63" s="32"/>
    </row>
    <row r="64" spans="2:9" ht="12" customHeight="1">
      <c r="B64" s="325" t="s">
        <v>74</v>
      </c>
      <c r="C64" s="325"/>
      <c r="D64" s="325"/>
      <c r="E64" s="325"/>
      <c r="F64" s="325"/>
      <c r="G64" s="57">
        <f>SUM(Hilfstabelle!E11:H11)</f>
        <v>0</v>
      </c>
      <c r="H64" s="58"/>
      <c r="I64" s="32"/>
    </row>
    <row r="65" spans="2:9" ht="13.5" customHeight="1">
      <c r="B65" s="312" t="s">
        <v>36</v>
      </c>
      <c r="C65" s="312"/>
      <c r="D65" s="312"/>
      <c r="E65" s="312"/>
      <c r="F65" s="312"/>
      <c r="G65" s="57">
        <f>SUM(Hilfstabelle!E12:H12)</f>
        <v>0</v>
      </c>
      <c r="H65" s="58"/>
      <c r="I65" s="32"/>
    </row>
    <row r="66" spans="2:9" ht="24.75" customHeight="1">
      <c r="B66" s="312" t="s">
        <v>68</v>
      </c>
      <c r="C66" s="312"/>
      <c r="D66" s="312"/>
      <c r="E66" s="312"/>
      <c r="F66" s="312"/>
      <c r="G66" s="57">
        <f>SUM(Hilfstabelle!E13:H13)</f>
        <v>0</v>
      </c>
      <c r="H66" s="58"/>
      <c r="I66" s="32"/>
    </row>
    <row r="67" spans="2:9" ht="24.75" customHeight="1">
      <c r="B67" s="312" t="s">
        <v>69</v>
      </c>
      <c r="C67" s="312"/>
      <c r="D67" s="312"/>
      <c r="E67" s="312"/>
      <c r="F67" s="312"/>
      <c r="G67" s="57">
        <f>SUM(Hilfstabelle!E14:H14)</f>
        <v>0</v>
      </c>
      <c r="H67" s="58"/>
      <c r="I67" s="32"/>
    </row>
    <row r="68" spans="2:9" ht="24.75" customHeight="1">
      <c r="B68" s="312" t="s">
        <v>73</v>
      </c>
      <c r="C68" s="312"/>
      <c r="D68" s="312"/>
      <c r="E68" s="312"/>
      <c r="F68" s="312"/>
      <c r="G68" s="57">
        <f>SUM(Hilfstabelle!E15:H15)</f>
        <v>0</v>
      </c>
      <c r="H68" s="58"/>
      <c r="I68" s="32"/>
    </row>
    <row r="69" spans="2:9" ht="12.75" customHeight="1">
      <c r="B69" s="312" t="s">
        <v>38</v>
      </c>
      <c r="C69" s="312"/>
      <c r="D69" s="312"/>
      <c r="E69" s="312"/>
      <c r="F69" s="312"/>
      <c r="G69" s="57">
        <f>SUM(Hilfstabelle!E16:H16)</f>
        <v>0</v>
      </c>
      <c r="H69" s="58"/>
      <c r="I69" s="32"/>
    </row>
    <row r="70" spans="2:9" ht="11.25" customHeight="1">
      <c r="B70" s="312" t="s">
        <v>39</v>
      </c>
      <c r="C70" s="312"/>
      <c r="D70" s="312"/>
      <c r="E70" s="312"/>
      <c r="F70" s="312"/>
      <c r="G70" s="57">
        <f>SUM(Hilfstabelle!E17:H17)</f>
        <v>0</v>
      </c>
      <c r="H70" s="58"/>
      <c r="I70" s="32"/>
    </row>
    <row r="71" spans="2:9" ht="12.75" customHeight="1">
      <c r="B71" s="312" t="s">
        <v>40</v>
      </c>
      <c r="C71" s="312"/>
      <c r="D71" s="312"/>
      <c r="E71" s="312"/>
      <c r="F71" s="312"/>
      <c r="G71" s="57">
        <f>SUM(Hilfstabelle!E18:H18)</f>
        <v>0</v>
      </c>
      <c r="H71" s="58"/>
      <c r="I71" s="32"/>
    </row>
    <row r="72" spans="2:9" ht="12" customHeight="1">
      <c r="B72" s="222" t="s">
        <v>44</v>
      </c>
      <c r="C72" s="311" t="str">
        <f>IF(Eingabe!C76="","",Eingabe!C76)</f>
        <v>..........(z.B. Bewerbungs-, Umzugs-, Unfallkosten)</v>
      </c>
      <c r="D72" s="311"/>
      <c r="E72" s="311"/>
      <c r="F72" s="311"/>
      <c r="G72" s="57">
        <f>SUM(Hilfstabelle!E19:H19)</f>
        <v>0</v>
      </c>
      <c r="H72" s="58"/>
      <c r="I72" s="32"/>
    </row>
    <row r="73" spans="2:9" ht="12.75">
      <c r="B73" s="94" t="s">
        <v>31</v>
      </c>
      <c r="C73" s="32"/>
      <c r="D73" s="32"/>
      <c r="E73" s="32"/>
      <c r="F73" s="32"/>
      <c r="G73" s="153" t="s">
        <v>10</v>
      </c>
      <c r="H73" s="153"/>
      <c r="I73" s="42">
        <f>SUM(G57:G72)</f>
        <v>0</v>
      </c>
    </row>
    <row r="74" spans="2:9" ht="9.75" customHeight="1">
      <c r="B74" s="32"/>
      <c r="C74" s="32"/>
      <c r="D74" s="32"/>
      <c r="E74" s="32"/>
      <c r="F74" s="32"/>
      <c r="G74" s="32"/>
      <c r="H74" s="32"/>
      <c r="I74" s="32"/>
    </row>
    <row r="75" spans="2:9" ht="12.75" customHeight="1">
      <c r="B75" s="52" t="s">
        <v>110</v>
      </c>
      <c r="C75" s="32"/>
      <c r="D75" s="32"/>
      <c r="E75" s="32"/>
      <c r="F75" s="32"/>
      <c r="G75" s="32"/>
      <c r="H75" s="32"/>
      <c r="I75" s="32"/>
    </row>
    <row r="76" spans="2:9" ht="26.25" customHeight="1">
      <c r="B76" s="38" t="s">
        <v>61</v>
      </c>
      <c r="C76" s="295" t="s">
        <v>62</v>
      </c>
      <c r="D76" s="296"/>
      <c r="E76" s="297" t="s">
        <v>64</v>
      </c>
      <c r="F76" s="298"/>
      <c r="G76" s="59" t="s">
        <v>63</v>
      </c>
      <c r="H76" s="197"/>
      <c r="I76" s="32"/>
    </row>
    <row r="77" spans="1:9" ht="12.75">
      <c r="A77" s="17">
        <v>1</v>
      </c>
      <c r="B77" s="49"/>
      <c r="C77" s="60" t="s">
        <v>104</v>
      </c>
      <c r="D77" s="61"/>
      <c r="E77" s="62">
        <v>20</v>
      </c>
      <c r="F77" s="63">
        <f>Einkommensabzug!D9+'Einkommensabzug Ziffer 2'!D9+'Einkommensabzug Ziffer 3'!D9+'Einkommensabzug Ziffer 4'!D9</f>
        <v>0</v>
      </c>
      <c r="G77" s="48">
        <f>Einkommensabzug!G9+'Einkommensabzug Ziffer 2'!G9+'Einkommensabzug Ziffer 3'!G9+'Einkommensabzug Ziffer 4'!G9</f>
        <v>0</v>
      </c>
      <c r="H77" s="198"/>
      <c r="I77" s="32"/>
    </row>
    <row r="78" spans="1:9" ht="12.75">
      <c r="A78" s="17">
        <v>2</v>
      </c>
      <c r="B78" s="49"/>
      <c r="C78" s="64" t="s">
        <v>105</v>
      </c>
      <c r="D78" s="65"/>
      <c r="E78" s="66">
        <v>10</v>
      </c>
      <c r="F78" s="67">
        <f>Einkommensabzug!D11+'Einkommensabzug Ziffer 2'!D11+'Einkommensabzug Ziffer 3'!D11+'Einkommensabzug Ziffer 4'!D11</f>
        <v>0</v>
      </c>
      <c r="G78" s="48">
        <f>Einkommensabzug!G11+'Einkommensabzug Ziffer 2'!G11+'Einkommensabzug Ziffer 3'!G11+'Einkommensabzug Ziffer 4'!G11</f>
        <v>0</v>
      </c>
      <c r="H78" s="198"/>
      <c r="I78" s="32"/>
    </row>
    <row r="79" spans="1:9" ht="26.25" customHeight="1">
      <c r="A79" s="17"/>
      <c r="B79" s="49"/>
      <c r="C79" s="299" t="s">
        <v>65</v>
      </c>
      <c r="D79" s="300"/>
      <c r="E79" s="66"/>
      <c r="F79" s="67"/>
      <c r="G79" s="48"/>
      <c r="H79" s="198"/>
      <c r="I79" s="32"/>
    </row>
    <row r="80" spans="1:9" ht="12.75">
      <c r="A80" s="17">
        <v>3</v>
      </c>
      <c r="B80" s="49"/>
      <c r="C80" s="64" t="s">
        <v>106</v>
      </c>
      <c r="D80" s="65"/>
      <c r="E80" s="68">
        <v>10</v>
      </c>
      <c r="F80" s="69">
        <f>Einkommensabzug!D13+'Einkommensabzug Ziffer 2'!D13+'Einkommensabzug Ziffer 3'!D13+'Einkommensabzug Ziffer 4'!D13</f>
        <v>0</v>
      </c>
      <c r="G80" s="48">
        <f>Einkommensabzug!G13+'Einkommensabzug Ziffer 2'!G13+'Einkommensabzug Ziffer 3'!G13+'Einkommensabzug Ziffer 4'!G13</f>
        <v>0</v>
      </c>
      <c r="H80" s="198"/>
      <c r="I80" s="32"/>
    </row>
    <row r="81" spans="2:9" ht="12.75">
      <c r="B81" s="94" t="s">
        <v>32</v>
      </c>
      <c r="C81" s="32"/>
      <c r="D81" s="32"/>
      <c r="E81" s="32"/>
      <c r="F81" s="32"/>
      <c r="G81" s="153" t="s">
        <v>11</v>
      </c>
      <c r="H81" s="153"/>
      <c r="I81" s="42">
        <f>SUM(G77:G80)</f>
        <v>0</v>
      </c>
    </row>
    <row r="82" spans="2:9" ht="4.5" customHeight="1">
      <c r="B82" s="32"/>
      <c r="C82" s="32"/>
      <c r="D82" s="32"/>
      <c r="E82" s="32"/>
      <c r="F82" s="32"/>
      <c r="G82" s="32"/>
      <c r="H82" s="32"/>
      <c r="I82" s="32"/>
    </row>
    <row r="83" ht="9.75" customHeight="1"/>
    <row r="84" spans="1:9" s="118" customFormat="1" ht="10.5" customHeight="1">
      <c r="A84"/>
      <c r="B84" s="52" t="s">
        <v>103</v>
      </c>
      <c r="C84" s="32"/>
      <c r="D84" s="32"/>
      <c r="E84" s="32"/>
      <c r="F84" s="32"/>
      <c r="G84" s="32"/>
      <c r="H84" s="32"/>
      <c r="I84" s="51">
        <f>Eingabe!I78</f>
        <v>0</v>
      </c>
    </row>
    <row r="85" spans="2:9" ht="12.75">
      <c r="B85" s="150" t="s">
        <v>9</v>
      </c>
      <c r="C85" s="32"/>
      <c r="D85" s="32"/>
      <c r="E85" s="32"/>
      <c r="F85" s="32"/>
      <c r="G85" s="32"/>
      <c r="H85" s="32"/>
      <c r="I85" s="32"/>
    </row>
    <row r="88" spans="2:9" ht="15.75">
      <c r="B88" s="151" t="s">
        <v>13</v>
      </c>
      <c r="C88" s="70"/>
      <c r="D88" s="70"/>
      <c r="E88" s="70"/>
      <c r="F88" s="70"/>
      <c r="G88" s="152" t="s">
        <v>14</v>
      </c>
      <c r="H88" s="152"/>
      <c r="I88" s="71">
        <f>SUM(I16:I84)</f>
        <v>0</v>
      </c>
    </row>
    <row r="93" spans="1:9" ht="12.75">
      <c r="A93" s="118"/>
      <c r="B93" s="236" t="s">
        <v>15</v>
      </c>
      <c r="C93" s="72">
        <f ca="1">TODAY()</f>
        <v>41838</v>
      </c>
      <c r="D93" s="10"/>
      <c r="E93" s="236" t="s">
        <v>16</v>
      </c>
      <c r="F93" s="294"/>
      <c r="G93" s="294"/>
      <c r="H93" s="294"/>
      <c r="I93" s="294"/>
    </row>
    <row r="94" spans="2:9" ht="12.75">
      <c r="B94" s="146" t="str">
        <f>Eingabe!B81</f>
        <v>(c) ZIMMERMANN, EFH Darmstadt u. Stefan Freeman, Esslingen</v>
      </c>
      <c r="I94" s="147" t="str">
        <f>Eingabe!I81</f>
        <v>v02012014</v>
      </c>
    </row>
  </sheetData>
  <sheetProtection password="DAC9" sheet="1" selectLockedCells="1"/>
  <mergeCells count="36">
    <mergeCell ref="D3:I3"/>
    <mergeCell ref="D4:I4"/>
    <mergeCell ref="B3:C6"/>
    <mergeCell ref="B71:F71"/>
    <mergeCell ref="B61:F61"/>
    <mergeCell ref="B62:F62"/>
    <mergeCell ref="B63:F63"/>
    <mergeCell ref="B64:F64"/>
    <mergeCell ref="D5:I5"/>
    <mergeCell ref="D6:I6"/>
    <mergeCell ref="C11:D11"/>
    <mergeCell ref="F11:I11"/>
    <mergeCell ref="C37:E37"/>
    <mergeCell ref="C38:E38"/>
    <mergeCell ref="G40:G41"/>
    <mergeCell ref="C39:E39"/>
    <mergeCell ref="F93:I93"/>
    <mergeCell ref="C76:D76"/>
    <mergeCell ref="E76:F76"/>
    <mergeCell ref="C79:D79"/>
    <mergeCell ref="C43:E43"/>
    <mergeCell ref="B57:F57"/>
    <mergeCell ref="C72:F72"/>
    <mergeCell ref="B65:F65"/>
    <mergeCell ref="B66:F66"/>
    <mergeCell ref="B67:F67"/>
    <mergeCell ref="B68:F68"/>
    <mergeCell ref="B60:G60"/>
    <mergeCell ref="B69:F69"/>
    <mergeCell ref="B70:F70"/>
    <mergeCell ref="B59:F59"/>
    <mergeCell ref="F40:F41"/>
    <mergeCell ref="C42:E42"/>
    <mergeCell ref="B40:B41"/>
    <mergeCell ref="C40:E40"/>
    <mergeCell ref="C44:E44"/>
  </mergeCells>
  <printOptions/>
  <pageMargins left="0.3937007874015748" right="0.1968503937007874" top="0.1968503937007874" bottom="0.1968503937007874" header="0.5118110236220472" footer="0.5118110236220472"/>
  <pageSetup horizontalDpi="360" verticalDpi="360" orientation="portrait" paperSize="9" r:id="rId2"/>
  <rowBreaks count="1" manualBreakCount="1">
    <brk id="5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3.28125" style="0" customWidth="1"/>
    <col min="3" max="3" width="12.7109375" style="0" customWidth="1"/>
    <col min="5" max="5" width="10.8515625" style="0" customWidth="1"/>
    <col min="6" max="6" width="13.7109375" style="0" customWidth="1"/>
    <col min="7" max="7" width="10.7109375" style="0" customWidth="1"/>
    <col min="8" max="8" width="9.57421875" style="0" customWidth="1"/>
    <col min="9" max="9" width="13.421875" style="0" customWidth="1"/>
  </cols>
  <sheetData>
    <row r="1" ht="12.75">
      <c r="B1" s="22" t="s">
        <v>117</v>
      </c>
    </row>
    <row r="3" ht="12.75">
      <c r="B3" s="20" t="s">
        <v>53</v>
      </c>
    </row>
    <row r="5" spans="3:5" ht="12.75">
      <c r="C5" s="24" t="s">
        <v>24</v>
      </c>
      <c r="D5" s="26">
        <f>IF(Eingabe!F53&gt;100,Eingabe!F53,0)</f>
        <v>0</v>
      </c>
      <c r="E5" t="s">
        <v>57</v>
      </c>
    </row>
    <row r="6" spans="3:4" ht="12.75">
      <c r="C6" s="24"/>
      <c r="D6" s="26"/>
    </row>
    <row r="7" spans="3:6" ht="12.75">
      <c r="C7" s="24" t="s">
        <v>55</v>
      </c>
      <c r="D7" s="26">
        <f>IF(D5=0,0,IF(Eingabe!F53&gt;=100,100,Eingabe!F53))</f>
        <v>0</v>
      </c>
      <c r="F7" t="s">
        <v>56</v>
      </c>
    </row>
    <row r="9" spans="1:8" ht="12.75">
      <c r="A9" s="190"/>
      <c r="C9" s="190" t="s">
        <v>111</v>
      </c>
      <c r="D9" s="29">
        <f>IF(D5=0,0,IF(Eingabe!F53&gt;=1000,1000-100,Eingabe!F53-100))</f>
        <v>0</v>
      </c>
      <c r="F9" t="s">
        <v>52</v>
      </c>
      <c r="G9" s="29">
        <f>IF(Eingabe!F53&gt;100,D9*0.2,0)</f>
        <v>0</v>
      </c>
      <c r="H9" s="29"/>
    </row>
    <row r="10" spans="1:3" ht="12.75">
      <c r="A10" s="192" t="s">
        <v>115</v>
      </c>
      <c r="B10" s="191"/>
      <c r="C10" s="191"/>
    </row>
    <row r="11" spans="1:8" ht="12.75">
      <c r="A11" s="191"/>
      <c r="C11" s="190" t="s">
        <v>112</v>
      </c>
      <c r="D11" s="29">
        <f>IF(AND(SUM(Eingabe!D14:Eingabe!D31)&gt;0,MIN(Eingabe!D14:D21)&lt;18),0,IF(Eingabe!F53&lt;=1000,0,IF(Eingabe!F53&gt;1000,IF(Eingabe!F53&lt;1200.01,Eingabe!F53-1000,200))))</f>
        <v>0</v>
      </c>
      <c r="F11" t="s">
        <v>51</v>
      </c>
      <c r="G11" s="29">
        <f>IF(Eingabe!F53&gt;100,D11*0.1,0)</f>
        <v>0</v>
      </c>
      <c r="H11" s="29"/>
    </row>
    <row r="12" spans="1:3" ht="12.75">
      <c r="A12" s="192" t="s">
        <v>114</v>
      </c>
      <c r="B12" s="191"/>
      <c r="C12" s="191"/>
    </row>
    <row r="13" spans="1:8" ht="12.75">
      <c r="A13" s="191"/>
      <c r="C13" s="190" t="s">
        <v>113</v>
      </c>
      <c r="D13" s="29">
        <f>IF(AND(SUM(Eingabe!D14:Eingabe!D31)&gt;0,MIN(Eingabe!D14:D21)&lt;18),IF(Eingabe!F53&lt;=1000,0,IF(Eingabe!F53&gt;1000,IF(Eingabe!F53&lt;1500.01,Eingabe!F53-1000,500))),0)</f>
        <v>0</v>
      </c>
      <c r="F13" t="s">
        <v>51</v>
      </c>
      <c r="G13" s="29">
        <f>IF(Eingabe!F53&gt;100,D13*0.1,0)</f>
        <v>0</v>
      </c>
      <c r="H13" s="29"/>
    </row>
    <row r="15" spans="3:7" ht="12.75">
      <c r="C15" s="24" t="s">
        <v>50</v>
      </c>
      <c r="D15" s="29">
        <f>D13+D11+D9+D7</f>
        <v>0</v>
      </c>
      <c r="F15" s="21" t="s">
        <v>23</v>
      </c>
      <c r="G15" s="30">
        <f>IF(G13+G11+G9=0,0,G13+G11+G9)</f>
        <v>0</v>
      </c>
    </row>
    <row r="17" ht="12.75">
      <c r="B17" s="118" t="s">
        <v>58</v>
      </c>
    </row>
    <row r="18" ht="12.75">
      <c r="B18" t="s">
        <v>59</v>
      </c>
    </row>
    <row r="19" ht="12.75">
      <c r="B19" t="s">
        <v>60</v>
      </c>
    </row>
    <row r="21" spans="1:7" ht="12.75">
      <c r="A21" s="11"/>
      <c r="B21" t="str">
        <f>Eingabe!B81</f>
        <v>(c) ZIMMERMANN, EFH Darmstadt u. Stefan Freeman, Esslingen</v>
      </c>
      <c r="C21" s="24"/>
      <c r="G21" t="str">
        <f>Eingabe!I81</f>
        <v>v02012014</v>
      </c>
    </row>
    <row r="22" spans="3:4" ht="12.75">
      <c r="C22" s="24"/>
      <c r="D22" s="29"/>
    </row>
    <row r="23" ht="12.75">
      <c r="C23" s="24"/>
    </row>
    <row r="24" spans="3:4" ht="12.75">
      <c r="C24" s="126"/>
      <c r="D24" s="26"/>
    </row>
    <row r="25" ht="12.75">
      <c r="C25" s="24"/>
    </row>
    <row r="26" spans="3:4" ht="12.75">
      <c r="C26" s="25"/>
      <c r="D26" s="26"/>
    </row>
    <row r="27" ht="12.75">
      <c r="C27" s="24"/>
    </row>
    <row r="28" spans="3:5" ht="12.75">
      <c r="C28" s="24"/>
      <c r="E28" s="26"/>
    </row>
    <row r="29" spans="3:9" ht="12.75">
      <c r="C29" s="25"/>
      <c r="D29" s="27"/>
      <c r="E29" s="23"/>
      <c r="F29" s="25"/>
      <c r="H29" s="28"/>
      <c r="I29" s="20"/>
    </row>
    <row r="30" spans="3:5" ht="12.75">
      <c r="C30" s="24"/>
      <c r="E30" s="26"/>
    </row>
    <row r="32" ht="12.75">
      <c r="B32" s="76"/>
    </row>
    <row r="34" spans="3:4" ht="12.75">
      <c r="C34" s="24"/>
      <c r="D34" s="26"/>
    </row>
    <row r="36" spans="4:10" ht="12.75">
      <c r="D36" s="29"/>
      <c r="F36" s="28"/>
      <c r="G36" s="27"/>
      <c r="H36" s="29"/>
      <c r="J36" s="29"/>
    </row>
    <row r="38" spans="3:10" ht="12.75">
      <c r="C38" s="24"/>
      <c r="D38" s="29"/>
      <c r="F38" s="28"/>
      <c r="G38" s="27"/>
      <c r="H38" s="29"/>
      <c r="J38" s="29"/>
    </row>
    <row r="40" spans="3:10" ht="12.75">
      <c r="C40" s="24"/>
      <c r="D40" s="29"/>
      <c r="F40" s="28"/>
      <c r="G40" s="27"/>
      <c r="H40" s="29"/>
      <c r="J40" s="29"/>
    </row>
    <row r="42" spans="3:10" ht="12.75">
      <c r="C42" s="24"/>
      <c r="D42" s="29"/>
      <c r="I42" s="21"/>
      <c r="J42" s="30"/>
    </row>
    <row r="44" ht="15">
      <c r="B44" s="2"/>
    </row>
    <row r="47" ht="12.75">
      <c r="B47" s="11"/>
    </row>
  </sheetData>
  <sheetProtection password="DAC9" sheet="1" objects="1" scenarios="1" selectLockedCells="1"/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3.421875" style="0" customWidth="1"/>
    <col min="2" max="2" width="10.8515625" style="0" customWidth="1"/>
    <col min="3" max="3" width="12.140625" style="0" customWidth="1"/>
    <col min="4" max="4" width="11.57421875" style="0" customWidth="1"/>
    <col min="7" max="7" width="12.8515625" style="0" customWidth="1"/>
  </cols>
  <sheetData>
    <row r="1" ht="12.75">
      <c r="B1" s="22" t="s">
        <v>116</v>
      </c>
    </row>
    <row r="3" ht="12.75">
      <c r="B3" s="20" t="s">
        <v>53</v>
      </c>
    </row>
    <row r="5" spans="3:5" ht="12.75">
      <c r="C5" s="24" t="s">
        <v>24</v>
      </c>
      <c r="D5" s="26">
        <f>IF(Eingabe!G53&gt;100,Eingabe!G53,0)</f>
        <v>0</v>
      </c>
      <c r="E5" t="s">
        <v>54</v>
      </c>
    </row>
    <row r="6" spans="3:4" ht="12.75">
      <c r="C6" s="24"/>
      <c r="D6" s="26"/>
    </row>
    <row r="7" spans="3:4" ht="12.75">
      <c r="C7" s="24" t="s">
        <v>55</v>
      </c>
      <c r="D7" s="26">
        <f>IF(D5=0,0,IF(Eingabe!G53&gt;=100,100,Eingabe!G53))</f>
        <v>0</v>
      </c>
    </row>
    <row r="9" spans="1:8" ht="12.75">
      <c r="A9" s="190"/>
      <c r="C9" s="190" t="s">
        <v>111</v>
      </c>
      <c r="D9" s="29">
        <f>IF(D5=0,0,IF(Eingabe!G53&gt;=1000,1000-100,Eingabe!G53-100))</f>
        <v>0</v>
      </c>
      <c r="F9" t="s">
        <v>52</v>
      </c>
      <c r="G9" s="29">
        <f>IF(Eingabe!G53&gt;100,D9*0.2,0)</f>
        <v>0</v>
      </c>
      <c r="H9" s="29"/>
    </row>
    <row r="10" spans="1:3" ht="12.75">
      <c r="A10" s="192" t="s">
        <v>115</v>
      </c>
      <c r="B10" s="191"/>
      <c r="C10" s="191"/>
    </row>
    <row r="11" spans="1:8" ht="12.75">
      <c r="A11" s="191"/>
      <c r="C11" s="190" t="s">
        <v>112</v>
      </c>
      <c r="D11" s="29">
        <f>IF(AND(SUM(Eingabe!D14:Eingabe!D31)&gt;0,MIN(Eingabe!D14:D21)&lt;18),0,IF(Eingabe!G53&lt;=1000,0,IF(Eingabe!G53&gt;1000,IF(Eingabe!G53&lt;1200.01,Eingabe!G53-1000,200))))</f>
        <v>0</v>
      </c>
      <c r="F11" t="s">
        <v>51</v>
      </c>
      <c r="G11" s="29">
        <f>IF(Eingabe!G53&gt;100,D11*0.1,0)</f>
        <v>0</v>
      </c>
      <c r="H11" s="29"/>
    </row>
    <row r="12" spans="1:3" ht="12.75">
      <c r="A12" s="192" t="s">
        <v>114</v>
      </c>
      <c r="B12" s="191"/>
      <c r="C12" s="191"/>
    </row>
    <row r="13" spans="1:8" ht="12.75">
      <c r="A13" s="191"/>
      <c r="C13" s="190" t="s">
        <v>113</v>
      </c>
      <c r="D13" s="29">
        <f>IF(AND(SUM(Eingabe!D14:Eingabe!D31)&gt;0,MIN(Eingabe!D14:D21)&lt;18),IF(Eingabe!G53&lt;=1000,0,IF(Eingabe!G53&gt;1000,IF(Eingabe!G53&lt;1500.01,Eingabe!G53-1000,500))),0)</f>
        <v>0</v>
      </c>
      <c r="F13" t="s">
        <v>51</v>
      </c>
      <c r="G13" s="29">
        <f>IF(Eingabe!G53&gt;100,D13*0.1,0)</f>
        <v>0</v>
      </c>
      <c r="H13" s="29"/>
    </row>
    <row r="15" spans="3:7" ht="12.75">
      <c r="C15" s="24" t="s">
        <v>50</v>
      </c>
      <c r="D15" s="29">
        <f>D13+D11+D9+D7</f>
        <v>0</v>
      </c>
      <c r="F15" s="21" t="s">
        <v>23</v>
      </c>
      <c r="G15" s="30">
        <f>IF(G13+G11+G9=0,0,G13+G11+G9)</f>
        <v>0</v>
      </c>
    </row>
    <row r="17" ht="12.75">
      <c r="B17" s="118" t="s">
        <v>58</v>
      </c>
    </row>
    <row r="18" ht="12.75">
      <c r="B18" t="s">
        <v>59</v>
      </c>
    </row>
    <row r="19" ht="12.75">
      <c r="B19" t="s">
        <v>60</v>
      </c>
    </row>
    <row r="21" spans="1:7" ht="12.75">
      <c r="A21" s="11"/>
      <c r="B21" t="str">
        <f>Eingabe!B81</f>
        <v>(c) ZIMMERMANN, EFH Darmstadt u. Stefan Freeman, Esslingen</v>
      </c>
      <c r="C21" s="24"/>
      <c r="G21" t="str">
        <f>Eingabe!I81</f>
        <v>v02012014</v>
      </c>
    </row>
    <row r="22" spans="3:4" ht="12.75">
      <c r="C22" s="24"/>
      <c r="D22" s="29"/>
    </row>
    <row r="23" ht="12.75">
      <c r="C23" s="24"/>
    </row>
    <row r="24" spans="3:4" ht="12.75">
      <c r="C24" s="24"/>
      <c r="D24" s="26"/>
    </row>
    <row r="25" ht="12.75">
      <c r="C25" s="24"/>
    </row>
    <row r="26" spans="3:4" ht="12.75">
      <c r="C26" s="25"/>
      <c r="D26" s="26"/>
    </row>
    <row r="27" ht="12.75">
      <c r="C27" s="24"/>
    </row>
    <row r="28" spans="3:5" ht="12.75">
      <c r="C28" s="24"/>
      <c r="E28" s="26"/>
    </row>
    <row r="29" spans="3:9" ht="12.75">
      <c r="C29" s="25"/>
      <c r="D29" s="27"/>
      <c r="E29" s="23"/>
      <c r="F29" s="25"/>
      <c r="H29" s="28"/>
      <c r="I29" s="20"/>
    </row>
    <row r="30" spans="3:5" ht="12.75">
      <c r="C30" s="24"/>
      <c r="E30" s="26"/>
    </row>
    <row r="32" ht="12.75">
      <c r="B32" s="76"/>
    </row>
    <row r="34" spans="3:4" ht="12.75">
      <c r="C34" s="24"/>
      <c r="D34" s="26"/>
    </row>
    <row r="36" spans="4:10" ht="12.75">
      <c r="D36" s="29"/>
      <c r="F36" s="28"/>
      <c r="G36" s="27"/>
      <c r="H36" s="29"/>
      <c r="J36" s="29"/>
    </row>
    <row r="37" ht="12.75">
      <c r="B37" s="119"/>
    </row>
    <row r="38" spans="3:10" ht="12.75">
      <c r="C38" s="24"/>
      <c r="D38" s="29"/>
      <c r="F38" s="28"/>
      <c r="G38" s="27"/>
      <c r="H38" s="29"/>
      <c r="J38" s="29"/>
    </row>
    <row r="39" ht="12.75">
      <c r="B39" s="119"/>
    </row>
    <row r="40" spans="3:10" ht="12.75">
      <c r="C40" s="24"/>
      <c r="D40" s="29"/>
      <c r="F40" s="28"/>
      <c r="G40" s="27"/>
      <c r="H40" s="29"/>
      <c r="J40" s="29"/>
    </row>
    <row r="42" spans="3:10" ht="12.75">
      <c r="C42" s="24"/>
      <c r="D42" s="29"/>
      <c r="I42" s="21"/>
      <c r="J42" s="30"/>
    </row>
    <row r="44" ht="12.75">
      <c r="B44" s="118"/>
    </row>
    <row r="47" ht="12.75">
      <c r="B47" s="11"/>
    </row>
  </sheetData>
  <sheetProtection password="DAC9" sheet="1" objects="1" scenarios="1" selectLockedCells="1"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rowBreaks count="1" manualBreakCount="1">
    <brk id="4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3.28125" style="0" customWidth="1"/>
  </cols>
  <sheetData>
    <row r="1" ht="12.75">
      <c r="B1" s="22" t="s">
        <v>118</v>
      </c>
    </row>
    <row r="3" ht="12.75">
      <c r="B3" s="20" t="s">
        <v>53</v>
      </c>
    </row>
    <row r="5" spans="3:5" ht="12.75">
      <c r="C5" s="24" t="s">
        <v>24</v>
      </c>
      <c r="D5" s="26">
        <f>IF(Eingabe!H53&gt;100,Eingabe!H53,0)</f>
        <v>0</v>
      </c>
      <c r="E5" t="s">
        <v>54</v>
      </c>
    </row>
    <row r="6" spans="3:4" ht="12.75">
      <c r="C6" s="24"/>
      <c r="D6" s="26"/>
    </row>
    <row r="7" spans="3:4" ht="12.75">
      <c r="C7" s="24" t="s">
        <v>55</v>
      </c>
      <c r="D7" s="26">
        <f>IF(D5=0,0,IF(Eingabe!H53&gt;=100,100,Eingabe!H53))</f>
        <v>0</v>
      </c>
    </row>
    <row r="9" spans="1:8" ht="12.75">
      <c r="A9" s="190"/>
      <c r="C9" s="190" t="s">
        <v>111</v>
      </c>
      <c r="D9" s="29">
        <f>IF(D5=0,0,IF(Eingabe!H53&gt;=1000,1000-100,Eingabe!H53-100))</f>
        <v>0</v>
      </c>
      <c r="F9" t="s">
        <v>52</v>
      </c>
      <c r="G9" s="29">
        <f>IF(Eingabe!H53&gt;100,D9*0.2,0)</f>
        <v>0</v>
      </c>
      <c r="H9" s="29"/>
    </row>
    <row r="10" spans="1:3" ht="12.75">
      <c r="A10" s="192" t="s">
        <v>115</v>
      </c>
      <c r="B10" s="191"/>
      <c r="C10" s="191"/>
    </row>
    <row r="11" spans="1:8" ht="12.75">
      <c r="A11" s="191"/>
      <c r="C11" s="190" t="s">
        <v>112</v>
      </c>
      <c r="D11" s="29">
        <f>IF(AND(SUM(Eingabe!D14:Eingabe!D31)&gt;0,MIN(Eingabe!D14:D21)&lt;18),0,IF(Eingabe!H53&lt;=1000,0,IF(Eingabe!H53&gt;1000,IF(Eingabe!H53&lt;1200.01,Eingabe!H53-1000,200))))</f>
        <v>0</v>
      </c>
      <c r="F11" t="s">
        <v>51</v>
      </c>
      <c r="G11" s="29">
        <f>IF(Eingabe!H53&gt;100,D11*0.1,0)</f>
        <v>0</v>
      </c>
      <c r="H11" s="29"/>
    </row>
    <row r="12" spans="1:3" ht="12.75">
      <c r="A12" s="192" t="s">
        <v>114</v>
      </c>
      <c r="B12" s="191"/>
      <c r="C12" s="191"/>
    </row>
    <row r="13" spans="1:8" ht="12.75">
      <c r="A13" s="191"/>
      <c r="C13" s="190" t="s">
        <v>113</v>
      </c>
      <c r="D13" s="29">
        <f>IF(AND(SUM(Eingabe!D14:Eingabe!D31)&gt;0,MIN(Eingabe!D14:D21)&lt;18),IF(Eingabe!H53&lt;=1000,0,IF(Eingabe!H53&gt;1000,IF(Eingabe!H53&lt;1500.01,Eingabe!H53-1000,500))),0)</f>
        <v>0</v>
      </c>
      <c r="F13" t="s">
        <v>51</v>
      </c>
      <c r="G13" s="29">
        <f>IF(Eingabe!H53&gt;100,D13*0.1,0)</f>
        <v>0</v>
      </c>
      <c r="H13" s="29"/>
    </row>
    <row r="15" spans="3:7" ht="12.75">
      <c r="C15" s="24" t="s">
        <v>50</v>
      </c>
      <c r="D15" s="29">
        <f>D13+D11+D9+D7</f>
        <v>0</v>
      </c>
      <c r="F15" s="21" t="s">
        <v>23</v>
      </c>
      <c r="G15" s="30">
        <f>IF(G13+G11+G9=0,0,G13+G11+G9)</f>
        <v>0</v>
      </c>
    </row>
    <row r="17" ht="12.75">
      <c r="B17" s="118" t="s">
        <v>58</v>
      </c>
    </row>
    <row r="18" ht="12.75">
      <c r="B18" t="s">
        <v>59</v>
      </c>
    </row>
    <row r="19" ht="12.75">
      <c r="B19" t="s">
        <v>60</v>
      </c>
    </row>
    <row r="21" spans="1:7" ht="12.75">
      <c r="A21" s="11"/>
      <c r="B21" t="str">
        <f>Eingabe!B81</f>
        <v>(c) ZIMMERMANN, EFH Darmstadt u. Stefan Freeman, Esslingen</v>
      </c>
      <c r="C21" s="24"/>
      <c r="G21" t="str">
        <f>Eingabe!I81</f>
        <v>v02012014</v>
      </c>
    </row>
    <row r="22" spans="3:4" ht="12.75">
      <c r="C22" s="24"/>
      <c r="D22" s="29"/>
    </row>
    <row r="23" ht="12.75">
      <c r="C23" s="24"/>
    </row>
    <row r="24" spans="3:4" ht="12.75">
      <c r="C24" s="24"/>
      <c r="D24" s="26"/>
    </row>
    <row r="26" spans="3:4" ht="12.75">
      <c r="C26" s="25"/>
      <c r="D26" s="26"/>
    </row>
    <row r="27" ht="12.75">
      <c r="C27" s="24"/>
    </row>
    <row r="28" spans="3:5" ht="12.75">
      <c r="C28" s="24"/>
      <c r="E28" s="26"/>
    </row>
    <row r="29" spans="3:9" ht="12.75">
      <c r="C29" s="25"/>
      <c r="D29" s="27"/>
      <c r="E29" s="23"/>
      <c r="F29" s="25"/>
      <c r="H29" s="28"/>
      <c r="I29" s="20"/>
    </row>
    <row r="30" spans="3:5" ht="12.75">
      <c r="C30" s="24"/>
      <c r="E30" s="26"/>
    </row>
    <row r="32" ht="12.75">
      <c r="B32" s="76"/>
    </row>
    <row r="34" spans="3:4" ht="12.75">
      <c r="C34" s="24"/>
      <c r="D34" s="26"/>
    </row>
    <row r="36" spans="4:10" ht="12.75">
      <c r="D36" s="29"/>
      <c r="F36" s="28"/>
      <c r="G36" s="27"/>
      <c r="H36" s="29"/>
      <c r="J36" s="29"/>
    </row>
    <row r="38" spans="3:10" ht="12.75">
      <c r="C38" s="24"/>
      <c r="D38" s="29"/>
      <c r="F38" s="28"/>
      <c r="G38" s="27"/>
      <c r="H38" s="29"/>
      <c r="J38" s="29"/>
    </row>
    <row r="40" spans="3:10" ht="12.75">
      <c r="C40" s="24"/>
      <c r="D40" s="29"/>
      <c r="F40" s="28"/>
      <c r="G40" s="27"/>
      <c r="H40" s="29"/>
      <c r="J40" s="29"/>
    </row>
    <row r="42" spans="3:10" ht="12.75">
      <c r="C42" s="24"/>
      <c r="D42" s="29"/>
      <c r="I42" s="21"/>
      <c r="J42" s="30"/>
    </row>
    <row r="44" ht="15">
      <c r="B44" s="2"/>
    </row>
    <row r="47" ht="12.75">
      <c r="B47" s="11"/>
    </row>
  </sheetData>
  <sheetProtection password="DAC9" sheet="1" objects="1" scenarios="1" selectLockedCells="1"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3.28125" style="0" customWidth="1"/>
  </cols>
  <sheetData>
    <row r="1" ht="12.75">
      <c r="B1" s="22" t="s">
        <v>119</v>
      </c>
    </row>
    <row r="3" ht="12.75">
      <c r="B3" s="20" t="s">
        <v>53</v>
      </c>
    </row>
    <row r="5" spans="3:5" ht="12.75">
      <c r="C5" s="24" t="s">
        <v>24</v>
      </c>
      <c r="D5" s="26">
        <f>IF(Eingabe!I53&gt;100,Eingabe!I53,0)</f>
        <v>0</v>
      </c>
      <c r="E5" t="s">
        <v>54</v>
      </c>
    </row>
    <row r="6" spans="3:4" ht="12.75">
      <c r="C6" s="24"/>
      <c r="D6" s="26"/>
    </row>
    <row r="7" spans="3:4" ht="12.75">
      <c r="C7" s="24" t="s">
        <v>55</v>
      </c>
      <c r="D7" s="26">
        <f>IF(D5=0,0,IF(Eingabe!I53&gt;=100,100,Eingabe!I53))</f>
        <v>0</v>
      </c>
    </row>
    <row r="9" spans="1:8" ht="12.75">
      <c r="A9" s="190"/>
      <c r="C9" s="190" t="s">
        <v>111</v>
      </c>
      <c r="D9" s="29">
        <f>IF(D5=0,0,IF(Eingabe!I53&gt;=1000,1000-100,Eingabe!I53-100))</f>
        <v>0</v>
      </c>
      <c r="F9" t="s">
        <v>52</v>
      </c>
      <c r="G9" s="29">
        <f>IF(Eingabe!I53&gt;100,D9*0.2,0)</f>
        <v>0</v>
      </c>
      <c r="H9" s="29"/>
    </row>
    <row r="10" spans="1:3" ht="12.75">
      <c r="A10" s="192" t="s">
        <v>115</v>
      </c>
      <c r="B10" s="191"/>
      <c r="C10" s="191"/>
    </row>
    <row r="11" spans="1:8" ht="12.75">
      <c r="A11" s="191"/>
      <c r="C11" s="190" t="s">
        <v>112</v>
      </c>
      <c r="D11" s="29">
        <f>IF(AND(SUM(Eingabe!D14:Eingabe!D31)&gt;0,MIN(Eingabe!D14:D21)&lt;18),0,IF(Eingabe!I53&lt;=1000,0,IF(Eingabe!I53&gt;1000,IF(Eingabe!I53&lt;1200.01,Eingabe!I53-1000,200))))</f>
        <v>0</v>
      </c>
      <c r="F11" t="s">
        <v>51</v>
      </c>
      <c r="G11" s="29">
        <f>IF(Eingabe!I53&gt;100,D11*0.1,0)</f>
        <v>0</v>
      </c>
      <c r="H11" s="29"/>
    </row>
    <row r="12" spans="1:3" ht="12.75">
      <c r="A12" s="192" t="s">
        <v>114</v>
      </c>
      <c r="B12" s="191"/>
      <c r="C12" s="191"/>
    </row>
    <row r="13" spans="1:8" ht="12.75">
      <c r="A13" s="191"/>
      <c r="C13" s="190" t="s">
        <v>113</v>
      </c>
      <c r="D13" s="29">
        <f>IF(AND(SUM(Eingabe!D14:Eingabe!D31)&gt;0,MIN(Eingabe!D14:D21)&lt;18),IF(Eingabe!I53&lt;=1000,0,IF(Eingabe!I53&gt;800,IF(Eingabe!I53&lt;1500.01,Eingabe!I53-1000,500))),0)</f>
        <v>0</v>
      </c>
      <c r="F13" t="s">
        <v>51</v>
      </c>
      <c r="G13" s="29">
        <f>IF(Eingabe!I53&gt;100,D13*0.1,0)</f>
        <v>0</v>
      </c>
      <c r="H13" s="29"/>
    </row>
    <row r="15" spans="3:7" ht="12.75">
      <c r="C15" s="24" t="s">
        <v>50</v>
      </c>
      <c r="D15" s="29">
        <f>D13+D11+D9+D7</f>
        <v>0</v>
      </c>
      <c r="F15" s="21" t="s">
        <v>23</v>
      </c>
      <c r="G15" s="30">
        <f>IF(G13+G11+G9=0,0,G13+G11+G9)</f>
        <v>0</v>
      </c>
    </row>
    <row r="17" ht="12.75">
      <c r="B17" s="118" t="s">
        <v>58</v>
      </c>
    </row>
    <row r="18" ht="12.75">
      <c r="B18" t="s">
        <v>59</v>
      </c>
    </row>
    <row r="19" ht="12.75">
      <c r="B19" t="s">
        <v>60</v>
      </c>
    </row>
    <row r="21" spans="1:7" ht="12.75">
      <c r="A21" s="11"/>
      <c r="B21" t="str">
        <f>Eingabe!B81</f>
        <v>(c) ZIMMERMANN, EFH Darmstadt u. Stefan Freeman, Esslingen</v>
      </c>
      <c r="C21" s="24"/>
      <c r="G21" t="str">
        <f>Eingabe!I81</f>
        <v>v02012014</v>
      </c>
    </row>
    <row r="22" spans="3:4" ht="12.75">
      <c r="C22" s="24"/>
      <c r="D22" s="29"/>
    </row>
    <row r="23" ht="12.75">
      <c r="C23" s="24"/>
    </row>
    <row r="24" spans="3:4" ht="12.75">
      <c r="C24" s="24"/>
      <c r="D24" s="26"/>
    </row>
    <row r="25" ht="12.75">
      <c r="C25" s="24"/>
    </row>
    <row r="26" spans="3:4" ht="12.75">
      <c r="C26" s="25"/>
      <c r="D26" s="26"/>
    </row>
    <row r="27" ht="12.75">
      <c r="C27" s="24"/>
    </row>
    <row r="28" spans="3:5" ht="12.75">
      <c r="C28" s="24"/>
      <c r="E28" s="26"/>
    </row>
    <row r="29" spans="3:9" ht="12.75">
      <c r="C29" s="25"/>
      <c r="D29" s="27"/>
      <c r="E29" s="23"/>
      <c r="F29" s="25"/>
      <c r="H29" s="28"/>
      <c r="I29" s="20"/>
    </row>
    <row r="30" spans="3:5" ht="12.75">
      <c r="C30" s="24"/>
      <c r="E30" s="26"/>
    </row>
    <row r="32" ht="12.75">
      <c r="B32" s="76"/>
    </row>
    <row r="34" spans="3:4" ht="12.75">
      <c r="C34" s="24"/>
      <c r="D34" s="26"/>
    </row>
    <row r="36" spans="4:10" ht="12.75">
      <c r="D36" s="29"/>
      <c r="F36" s="28"/>
      <c r="G36" s="27"/>
      <c r="H36" s="29"/>
      <c r="J36" s="29"/>
    </row>
    <row r="38" spans="3:10" ht="12.75">
      <c r="C38" s="24"/>
      <c r="D38" s="29"/>
      <c r="F38" s="28"/>
      <c r="G38" s="27"/>
      <c r="H38" s="29"/>
      <c r="J38" s="29"/>
    </row>
    <row r="40" spans="3:10" ht="12.75">
      <c r="C40" s="24"/>
      <c r="D40" s="29"/>
      <c r="F40" s="28"/>
      <c r="G40" s="27"/>
      <c r="H40" s="29"/>
      <c r="J40" s="29"/>
    </row>
    <row r="42" spans="3:10" ht="12.75">
      <c r="C42" s="24"/>
      <c r="D42" s="29"/>
      <c r="I42" s="21"/>
      <c r="J42" s="30"/>
    </row>
    <row r="44" ht="15">
      <c r="B44" s="2"/>
    </row>
    <row r="47" ht="12.75">
      <c r="B47" s="11"/>
    </row>
  </sheetData>
  <sheetProtection password="DAC9" sheet="1" objects="1" scenarios="1" selectLockedCells="1"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"/>
    </sheetView>
  </sheetViews>
  <sheetFormatPr defaultColWidth="11.421875" defaultRowHeight="12.75"/>
  <cols>
    <col min="4" max="4" width="31.00390625" style="0" customWidth="1"/>
  </cols>
  <sheetData>
    <row r="1" spans="1:8" ht="14.25">
      <c r="A1" s="34" t="s">
        <v>42</v>
      </c>
      <c r="B1" s="32"/>
      <c r="C1" s="32"/>
      <c r="D1" s="32"/>
      <c r="E1" s="32"/>
      <c r="F1" s="32"/>
      <c r="G1" s="32"/>
      <c r="H1" s="32"/>
    </row>
    <row r="2" spans="1:8" ht="12.75">
      <c r="A2" s="123"/>
      <c r="B2" s="123"/>
      <c r="C2" s="123"/>
      <c r="D2" s="123"/>
      <c r="E2" s="124"/>
      <c r="F2" s="124"/>
      <c r="G2" s="125"/>
      <c r="H2" s="124"/>
    </row>
    <row r="3" spans="1:8" ht="12.75">
      <c r="A3" s="308" t="str">
        <f>Eingabe!B58</f>
        <v>·Zusatzbeitrag zur gesetzlichen Krankenkasse</v>
      </c>
      <c r="B3" s="309"/>
      <c r="C3" s="309"/>
      <c r="D3" s="310"/>
      <c r="E3" s="223">
        <f>Eingabe!F58</f>
        <v>0</v>
      </c>
      <c r="F3" s="223">
        <f>Eingabe!G58</f>
        <v>0</v>
      </c>
      <c r="G3" s="223">
        <f>Eingabe!H58</f>
        <v>0</v>
      </c>
      <c r="H3" s="223">
        <f>Eingabe!I58</f>
        <v>0</v>
      </c>
    </row>
    <row r="4" spans="1:8" ht="12.75">
      <c r="A4" s="123"/>
      <c r="B4" s="123"/>
      <c r="C4" s="123"/>
      <c r="D4" s="123"/>
      <c r="E4" s="124"/>
      <c r="F4" s="124"/>
      <c r="G4" s="125"/>
      <c r="H4" s="124"/>
    </row>
    <row r="5" spans="1:8" ht="12.75">
      <c r="A5" s="268" t="s">
        <v>160</v>
      </c>
      <c r="B5" s="269"/>
      <c r="C5" s="269"/>
      <c r="D5" s="270"/>
      <c r="E5" s="57">
        <f>Eingabe!F60</f>
        <v>0</v>
      </c>
      <c r="F5" s="57">
        <f>IF(SUM(Eingabe!G64:G76)&gt;100,0,Eingabe!G60)</f>
        <v>0</v>
      </c>
      <c r="G5" s="57">
        <f>IF(SUM(Eingabe!H64:H76)&gt;100,0,Eingabe!H60)</f>
        <v>0</v>
      </c>
      <c r="H5" s="57">
        <f>IF(SUM(Eingabe!I64:I76)&gt;100,0,Eingabe!I60)</f>
        <v>0</v>
      </c>
    </row>
    <row r="6" spans="1:6" ht="12.75">
      <c r="A6" s="267"/>
      <c r="B6" s="267"/>
      <c r="C6" s="267"/>
      <c r="D6" s="267"/>
      <c r="E6" s="267"/>
      <c r="F6" s="267"/>
    </row>
    <row r="7" spans="1:8" ht="12.75">
      <c r="A7" s="286"/>
      <c r="B7" s="286"/>
      <c r="C7" s="286"/>
      <c r="D7" s="286"/>
      <c r="E7" s="286"/>
      <c r="F7" s="286"/>
      <c r="G7" s="286"/>
      <c r="H7" s="286"/>
    </row>
    <row r="8" spans="1:8" ht="12.75" customHeight="1">
      <c r="A8" s="255" t="s">
        <v>70</v>
      </c>
      <c r="B8" s="256"/>
      <c r="C8" s="256"/>
      <c r="D8" s="256"/>
      <c r="E8" s="128">
        <f>IF($E$5&gt;0,0,Eingabe!F64)</f>
        <v>0</v>
      </c>
      <c r="F8" s="128">
        <f>IF($E$5&gt;0,0,Eingabe!G64)</f>
        <v>0</v>
      </c>
      <c r="G8" s="128">
        <f>IF($E$5&gt;0,0,Eingabe!H64)</f>
        <v>0</v>
      </c>
      <c r="H8" s="128">
        <f>IF($E$5&gt;0,0,Eingabe!I64)</f>
        <v>0</v>
      </c>
    </row>
    <row r="9" spans="1:8" ht="12.75">
      <c r="A9" s="257" t="s">
        <v>71</v>
      </c>
      <c r="B9" s="258"/>
      <c r="C9" s="258"/>
      <c r="D9" s="259"/>
      <c r="E9" s="128">
        <f>IF(E$5&gt;0,0,Eingabe!F65)</f>
        <v>0</v>
      </c>
      <c r="F9" s="128">
        <f>IF(F$5&gt;0,0,Eingabe!G65)</f>
        <v>0</v>
      </c>
      <c r="G9" s="128">
        <f>IF(G$5&gt;0,0,Eingabe!H65)</f>
        <v>0</v>
      </c>
      <c r="H9" s="128">
        <f>IF(H$5&gt;0,0,Eingabe!I65)</f>
        <v>0</v>
      </c>
    </row>
    <row r="10" spans="1:8" ht="12.75" customHeight="1">
      <c r="A10" s="257" t="s">
        <v>72</v>
      </c>
      <c r="B10" s="258"/>
      <c r="C10" s="258"/>
      <c r="D10" s="258"/>
      <c r="E10" s="128">
        <f>IF(E$5&gt;0,0,Eingabe!F66)</f>
        <v>0</v>
      </c>
      <c r="F10" s="128">
        <f>IF(F$5&gt;0,0,Eingabe!G66)</f>
        <v>0</v>
      </c>
      <c r="G10" s="128">
        <f>IF(G$5&gt;0,0,Eingabe!H66)</f>
        <v>0</v>
      </c>
      <c r="H10" s="128">
        <f>IF(H$5&gt;0,0,Eingabe!I66)</f>
        <v>0</v>
      </c>
    </row>
    <row r="11" spans="1:8" ht="12.75" customHeight="1">
      <c r="A11" s="331" t="s">
        <v>43</v>
      </c>
      <c r="B11" s="332"/>
      <c r="C11" s="332"/>
      <c r="D11" s="332"/>
      <c r="E11" s="128">
        <f>IF(E$5&gt;0,0,Eingabe!F67)</f>
        <v>0</v>
      </c>
      <c r="F11" s="128">
        <f>IF(F$5&gt;0,0,Eingabe!G67)</f>
        <v>0</v>
      </c>
      <c r="G11" s="128">
        <f>IF(G$5&gt;0,0,Eingabe!H67)</f>
        <v>0</v>
      </c>
      <c r="H11" s="128">
        <f>IF(H$5&gt;0,0,Eingabe!I67)</f>
        <v>0</v>
      </c>
    </row>
    <row r="12" spans="1:8" ht="12.75" customHeight="1">
      <c r="A12" s="257" t="s">
        <v>36</v>
      </c>
      <c r="B12" s="258"/>
      <c r="C12" s="258"/>
      <c r="D12" s="258"/>
      <c r="E12" s="128">
        <f>IF(E$5&gt;0,0,Eingabe!F68)</f>
        <v>0</v>
      </c>
      <c r="F12" s="128">
        <f>IF(F$5&gt;0,0,Eingabe!G68)</f>
        <v>0</v>
      </c>
      <c r="G12" s="128">
        <f>IF(G$5&gt;0,0,Eingabe!H68)</f>
        <v>0</v>
      </c>
      <c r="H12" s="128">
        <f>IF(H$5&gt;0,0,Eingabe!I68)</f>
        <v>0</v>
      </c>
    </row>
    <row r="13" spans="1:8" ht="12.75" customHeight="1">
      <c r="A13" s="255" t="s">
        <v>37</v>
      </c>
      <c r="B13" s="256"/>
      <c r="C13" s="256"/>
      <c r="D13" s="256"/>
      <c r="E13" s="128">
        <f>IF(E$5&gt;0,0,Eingabe!F69+Eingabe!F70)</f>
        <v>0</v>
      </c>
      <c r="F13" s="128">
        <f>IF(F$5&gt;0,0,Eingabe!G69+Eingabe!G70)</f>
        <v>0</v>
      </c>
      <c r="G13" s="128">
        <f>IF(G$5&gt;0,0,Eingabe!H69+Eingabe!H70)</f>
        <v>0</v>
      </c>
      <c r="H13" s="128">
        <f>IF(H$5&gt;0,0,Eingabe!I69+Eingabe!I70)</f>
        <v>0</v>
      </c>
    </row>
    <row r="14" spans="1:8" ht="12.75" customHeight="1">
      <c r="A14" s="255" t="s">
        <v>66</v>
      </c>
      <c r="B14" s="256"/>
      <c r="C14" s="256"/>
      <c r="D14" s="256"/>
      <c r="E14" s="128">
        <f>IF(E$5&gt;0,0,Eingabe!F71)</f>
        <v>0</v>
      </c>
      <c r="F14" s="128">
        <f>IF(F$5&gt;0,0,Eingabe!G71)</f>
        <v>0</v>
      </c>
      <c r="G14" s="128">
        <f>IF(G$5&gt;0,0,Eingabe!H71)</f>
        <v>0</v>
      </c>
      <c r="H14" s="128">
        <f>IF(H$5&gt;0,0,Eingabe!I71)</f>
        <v>0</v>
      </c>
    </row>
    <row r="15" spans="1:8" ht="25.5" customHeight="1">
      <c r="A15" s="257" t="s">
        <v>73</v>
      </c>
      <c r="B15" s="258"/>
      <c r="C15" s="258"/>
      <c r="D15" s="258"/>
      <c r="E15" s="128">
        <f>IF(E$5&gt;0,0,Eingabe!F72)</f>
        <v>0</v>
      </c>
      <c r="F15" s="128">
        <f>IF(F$5&gt;0,0,Eingabe!G72)</f>
        <v>0</v>
      </c>
      <c r="G15" s="128">
        <f>IF(G$5&gt;0,0,Eingabe!H72)</f>
        <v>0</v>
      </c>
      <c r="H15" s="128">
        <f>IF(H$5&gt;0,0,Eingabe!I72)</f>
        <v>0</v>
      </c>
    </row>
    <row r="16" spans="1:8" ht="12.75" customHeight="1">
      <c r="A16" s="257" t="s">
        <v>38</v>
      </c>
      <c r="B16" s="258"/>
      <c r="C16" s="258"/>
      <c r="D16" s="258"/>
      <c r="E16" s="128">
        <f>IF(E$5&gt;100,0,Eingabe!F73)</f>
        <v>0</v>
      </c>
      <c r="F16" s="128">
        <f>IF(F$5&gt;100,0,Eingabe!G73)</f>
        <v>0</v>
      </c>
      <c r="G16" s="128">
        <f>IF(G$5&gt;100,0,Eingabe!H73)</f>
        <v>0</v>
      </c>
      <c r="H16" s="128">
        <f>IF(H$5&gt;100,0,Eingabe!I73)</f>
        <v>0</v>
      </c>
    </row>
    <row r="17" spans="1:8" ht="12.75" customHeight="1">
      <c r="A17" s="257" t="s">
        <v>39</v>
      </c>
      <c r="B17" s="258"/>
      <c r="C17" s="258"/>
      <c r="D17" s="258"/>
      <c r="E17" s="128">
        <f>IF(E$5&gt;0,0,Eingabe!F74)</f>
        <v>0</v>
      </c>
      <c r="F17" s="128">
        <f>IF(F$5&gt;0,0,Eingabe!G74)</f>
        <v>0</v>
      </c>
      <c r="G17" s="128">
        <f>IF(G$5&gt;0,0,Eingabe!H74)</f>
        <v>0</v>
      </c>
      <c r="H17" s="128">
        <f>IF(H$5&gt;0,0,Eingabe!I74)</f>
        <v>0</v>
      </c>
    </row>
    <row r="18" spans="1:8" ht="12.75" customHeight="1">
      <c r="A18" s="257" t="s">
        <v>40</v>
      </c>
      <c r="B18" s="258"/>
      <c r="C18" s="258"/>
      <c r="D18" s="258"/>
      <c r="E18" s="128">
        <f>IF(E$5&gt;0,0,Eingabe!F75)</f>
        <v>0</v>
      </c>
      <c r="F18" s="128">
        <f>IF(F$5&gt;0,0,Eingabe!G75)</f>
        <v>0</v>
      </c>
      <c r="G18" s="128">
        <f>IF(G$5&gt;0,0,Eingabe!H75)</f>
        <v>0</v>
      </c>
      <c r="H18" s="128">
        <f>IF(H$5&gt;0,0,Eingabe!I75)</f>
        <v>0</v>
      </c>
    </row>
    <row r="19" spans="1:8" ht="24">
      <c r="A19" s="97" t="s">
        <v>41</v>
      </c>
      <c r="B19" s="329" t="str">
        <f>IF(Eingabe!C76="","",Eingabe!C76)</f>
        <v>..........(z.B. Bewerbungs-, Umzugs-, Unfallkosten)</v>
      </c>
      <c r="C19" s="329"/>
      <c r="D19" s="330"/>
      <c r="E19" s="128">
        <f>IF(E$5&gt;0,0,Eingabe!F76)</f>
        <v>0</v>
      </c>
      <c r="F19" s="128">
        <f>IF(F$5&gt;0,0,Eingabe!G76)</f>
        <v>0</v>
      </c>
      <c r="G19" s="128">
        <f>IF(G$5&gt;0,0,Eingabe!H76)</f>
        <v>0</v>
      </c>
      <c r="H19" s="128">
        <f>IF(H$5&gt;0,0,Eingabe!I76)</f>
        <v>0</v>
      </c>
    </row>
  </sheetData>
  <sheetProtection password="DAC9" sheet="1" selectLockedCells="1"/>
  <mergeCells count="16">
    <mergeCell ref="A3:D3"/>
    <mergeCell ref="B19:D19"/>
    <mergeCell ref="A14:D14"/>
    <mergeCell ref="A16:D16"/>
    <mergeCell ref="A17:D17"/>
    <mergeCell ref="A18:D18"/>
    <mergeCell ref="A15:D15"/>
    <mergeCell ref="A10:D10"/>
    <mergeCell ref="A11:D11"/>
    <mergeCell ref="A12:D12"/>
    <mergeCell ref="A13:D13"/>
    <mergeCell ref="A9:D9"/>
    <mergeCell ref="A5:D5"/>
    <mergeCell ref="A6:F6"/>
    <mergeCell ref="A7:H7"/>
    <mergeCell ref="A8:D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Freeman, Stefan</dc:creator>
  <cp:keywords/>
  <dc:description/>
  <cp:lastModifiedBy>Ingo Turski</cp:lastModifiedBy>
  <cp:lastPrinted>2011-09-18T11:07:37Z</cp:lastPrinted>
  <dcterms:created xsi:type="dcterms:W3CDTF">2004-08-24T09:22:41Z</dcterms:created>
  <dcterms:modified xsi:type="dcterms:W3CDTF">2014-07-18T18:02:08Z</dcterms:modified>
  <cp:category/>
  <cp:version/>
  <cp:contentType/>
  <cp:contentStatus/>
</cp:coreProperties>
</file>